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8680" yWindow="-120" windowWidth="25440" windowHeight="15720" tabRatio="500"/>
  </bookViews>
  <sheets>
    <sheet name="2026" sheetId="2" r:id="rId1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1" i="2"/>
  <c r="G149"/>
  <c r="G138"/>
  <c r="G131"/>
  <c r="G117"/>
  <c r="G107"/>
  <c r="G103"/>
  <c r="G99"/>
  <c r="G94"/>
  <c r="G91"/>
  <c r="G86"/>
  <c r="G74"/>
  <c r="G66"/>
  <c r="G51"/>
  <c r="G40"/>
  <c r="G32"/>
  <c r="G27"/>
  <c r="G15"/>
  <c r="G8"/>
  <c r="G12"/>
  <c r="G11" s="1"/>
  <c r="G120"/>
  <c r="F32"/>
  <c r="F27"/>
  <c r="F11"/>
  <c r="F8"/>
  <c r="E173"/>
  <c r="E172"/>
  <c r="G176" l="1"/>
  <c r="G36"/>
  <c r="E122"/>
  <c r="E118"/>
  <c r="E117" s="1"/>
  <c r="G178" l="1"/>
  <c r="E161"/>
  <c r="E149"/>
  <c r="E148"/>
  <c r="E147"/>
  <c r="E141"/>
  <c r="E131"/>
  <c r="E120"/>
  <c r="E108"/>
  <c r="E107" s="1"/>
  <c r="E103"/>
  <c r="E99"/>
  <c r="E94"/>
  <c r="E91"/>
  <c r="E86"/>
  <c r="E74"/>
  <c r="E66"/>
  <c r="E58"/>
  <c r="E51" s="1"/>
  <c r="E40"/>
  <c r="E32"/>
  <c r="E27"/>
  <c r="E25"/>
  <c r="E15" s="1"/>
  <c r="E11"/>
  <c r="E8"/>
  <c r="F131"/>
  <c r="E138" l="1"/>
  <c r="E176" s="1"/>
  <c r="E36"/>
  <c r="F139"/>
  <c r="F161"/>
  <c r="F149"/>
  <c r="F141"/>
  <c r="F121"/>
  <c r="F117"/>
  <c r="F107"/>
  <c r="F103"/>
  <c r="F99"/>
  <c r="F94"/>
  <c r="F91"/>
  <c r="F86"/>
  <c r="F74"/>
  <c r="F66"/>
  <c r="F51"/>
  <c r="F40"/>
  <c r="F25"/>
  <c r="F120" l="1"/>
  <c r="F15"/>
  <c r="E178"/>
  <c r="F138"/>
  <c r="D139"/>
  <c r="F176" l="1"/>
  <c r="F36"/>
  <c r="F178" l="1"/>
  <c r="D161"/>
  <c r="D149"/>
  <c r="D141"/>
  <c r="D131"/>
  <c r="D121"/>
  <c r="D118"/>
  <c r="D107"/>
  <c r="D103"/>
  <c r="D99"/>
  <c r="D94"/>
  <c r="D91"/>
  <c r="D86"/>
  <c r="D74"/>
  <c r="D73"/>
  <c r="D66"/>
  <c r="D51"/>
  <c r="D40"/>
  <c r="D32"/>
  <c r="D27"/>
  <c r="D15"/>
  <c r="D11"/>
  <c r="D8"/>
  <c r="D36" l="1"/>
  <c r="D117"/>
  <c r="D138"/>
  <c r="D120"/>
  <c r="D176" l="1"/>
  <c r="D178" s="1"/>
</calcChain>
</file>

<file path=xl/comments1.xml><?xml version="1.0" encoding="utf-8"?>
<comments xmlns="http://schemas.openxmlformats.org/spreadsheetml/2006/main">
  <authors>
    <author/>
  </authors>
  <commentList>
    <comment ref="D104" authorId="0">
      <text>
        <r>
          <rPr>
            <sz val="11"/>
            <color rgb="FF000000"/>
            <rFont val="Calibri"/>
            <family val="2"/>
            <charset val="238"/>
          </rPr>
          <t xml:space="preserve">Rosťa:
</t>
        </r>
        <r>
          <rPr>
            <sz val="9"/>
            <color rgb="FF000000"/>
            <rFont val="Tahoma"/>
            <family val="2"/>
            <charset val="238"/>
          </rPr>
          <t xml:space="preserve">4x9 FIDE rating
3x14 LOK
6x7 rapid a blesk LOK
</t>
        </r>
      </text>
    </comment>
    <comment ref="F104" authorId="0">
      <text>
        <r>
          <rPr>
            <sz val="11"/>
            <color rgb="FF000000"/>
            <rFont val="Calibri"/>
            <family val="2"/>
            <charset val="238"/>
          </rPr>
          <t xml:space="preserve">Rosťa:
</t>
        </r>
        <r>
          <rPr>
            <sz val="9"/>
            <color rgb="FF000000"/>
            <rFont val="Tahoma"/>
            <family val="2"/>
            <charset val="238"/>
          </rPr>
          <t xml:space="preserve">4x9 FIDE rating
3x14 LOK
6x7 rapid a blesk LOK
</t>
        </r>
      </text>
    </comment>
  </commentList>
</comments>
</file>

<file path=xl/sharedStrings.xml><?xml version="1.0" encoding="utf-8"?>
<sst xmlns="http://schemas.openxmlformats.org/spreadsheetml/2006/main" count="325" uniqueCount="318">
  <si>
    <t>Příjmy</t>
  </si>
  <si>
    <t>Kapitola</t>
  </si>
  <si>
    <t>Podkapitola</t>
  </si>
  <si>
    <t>1. Vlastní zdroje</t>
  </si>
  <si>
    <t>P1.1</t>
  </si>
  <si>
    <t>Členské příspěvky</t>
  </si>
  <si>
    <t>P1.2</t>
  </si>
  <si>
    <t xml:space="preserve">Krajské příspěvky </t>
  </si>
  <si>
    <t>2.Cizí zdroje</t>
  </si>
  <si>
    <t>P2.1</t>
  </si>
  <si>
    <t>Dotace NSA - organizace sportu A</t>
  </si>
  <si>
    <t>P2.2</t>
  </si>
  <si>
    <t>Dotace NSA - reprezentace mládež B</t>
  </si>
  <si>
    <t>P2.6</t>
  </si>
  <si>
    <t>Dotace NSA - reprezentace dospělá C</t>
  </si>
  <si>
    <t>3.Vlastní sportovní činnost</t>
  </si>
  <si>
    <t>P3.1</t>
  </si>
  <si>
    <t>Poplatky FIDE - rating</t>
  </si>
  <si>
    <t>P3.2</t>
  </si>
  <si>
    <t>Poplatky FIDE- tituly</t>
  </si>
  <si>
    <t>P3.3</t>
  </si>
  <si>
    <t>Poplatky LOK</t>
  </si>
  <si>
    <t>P3.4</t>
  </si>
  <si>
    <t>Startovné v soutěžích družstev dospělých</t>
  </si>
  <si>
    <t>P3.5</t>
  </si>
  <si>
    <t>Startovné v soutěžích družstev mládeže</t>
  </si>
  <si>
    <t>P3.8</t>
  </si>
  <si>
    <t>Poplatky (přestupy, změna názvu oddílu,...)</t>
  </si>
  <si>
    <t>P3.9</t>
  </si>
  <si>
    <t>Cizinci</t>
  </si>
  <si>
    <t>P3.10</t>
  </si>
  <si>
    <t>Pokuty</t>
  </si>
  <si>
    <t>P3.11</t>
  </si>
  <si>
    <t>Školení rozhodčích</t>
  </si>
  <si>
    <t>P3.13.</t>
  </si>
  <si>
    <t>Školení trenérů</t>
  </si>
  <si>
    <t>4.Zdaňované příjmy</t>
  </si>
  <si>
    <t>P4.1</t>
  </si>
  <si>
    <t>Reklama</t>
  </si>
  <si>
    <t>P4.2</t>
  </si>
  <si>
    <t>Prodej metodických materiálů</t>
  </si>
  <si>
    <t>P4.3</t>
  </si>
  <si>
    <t>Bankovní úroky</t>
  </si>
  <si>
    <t>P4.4</t>
  </si>
  <si>
    <t>Ostatní příjmy</t>
  </si>
  <si>
    <t>P5.1</t>
  </si>
  <si>
    <t>Sponzorské dary</t>
  </si>
  <si>
    <t>P5.2</t>
  </si>
  <si>
    <t>Ostatní nezdaněné příjmy</t>
  </si>
  <si>
    <t xml:space="preserve">Celkem </t>
  </si>
  <si>
    <t>Výdaje</t>
  </si>
  <si>
    <t>1.Soutěže zahraniční - dospělí</t>
  </si>
  <si>
    <t>V1.1</t>
  </si>
  <si>
    <t>V1.2</t>
  </si>
  <si>
    <t>V1.3</t>
  </si>
  <si>
    <t>V1.4</t>
  </si>
  <si>
    <t>V1.5</t>
  </si>
  <si>
    <t>V1.6</t>
  </si>
  <si>
    <t>V1.7</t>
  </si>
  <si>
    <t>V1.8</t>
  </si>
  <si>
    <t>ME blesk a rapid</t>
  </si>
  <si>
    <t>V1.10</t>
  </si>
  <si>
    <t>ME a MS seniorů (indiv. + týmy)</t>
  </si>
  <si>
    <t>V1.11</t>
  </si>
  <si>
    <t>Pražský šachový festival</t>
  </si>
  <si>
    <t>2.Soutěže domácí - dospělí</t>
  </si>
  <si>
    <t>V2.1</t>
  </si>
  <si>
    <t>Společné MČR - muži</t>
  </si>
  <si>
    <t>V2.2</t>
  </si>
  <si>
    <t>Společné MČR - ženy</t>
  </si>
  <si>
    <t>V2.3</t>
  </si>
  <si>
    <t>MČR dorostenců a juniorů</t>
  </si>
  <si>
    <t>V2.4</t>
  </si>
  <si>
    <t>Polofinále H20, H18, D20, D18 + MČR dor. a juniorek</t>
  </si>
  <si>
    <t>V2.5</t>
  </si>
  <si>
    <t>MČR v rapid šachu muži</t>
  </si>
  <si>
    <t>V2.6</t>
  </si>
  <si>
    <t>MČR v rapid šachu žen</t>
  </si>
  <si>
    <t>V2.7</t>
  </si>
  <si>
    <t>MČR v bleskovém šachu</t>
  </si>
  <si>
    <t>V2.8</t>
  </si>
  <si>
    <t>MČR seniorů</t>
  </si>
  <si>
    <t>V2.9</t>
  </si>
  <si>
    <t>Grand prix v rapid šachu</t>
  </si>
  <si>
    <t>V2.11</t>
  </si>
  <si>
    <t>MČR v rapid šachu družstev</t>
  </si>
  <si>
    <t>V2.12</t>
  </si>
  <si>
    <t>MČR v rapid šachu D16-20, H16-20</t>
  </si>
  <si>
    <t>V2.13</t>
  </si>
  <si>
    <t>Extraliga ČR</t>
  </si>
  <si>
    <t>V2.17</t>
  </si>
  <si>
    <t>MČR tělesně postižených</t>
  </si>
  <si>
    <t>V2.18</t>
  </si>
  <si>
    <t>MČR v bleskovém šachu družstev</t>
  </si>
  <si>
    <t>3.Soutěže zahraniční - mládež</t>
  </si>
  <si>
    <t>V3.1</t>
  </si>
  <si>
    <t>V3.2</t>
  </si>
  <si>
    <t>V3.3</t>
  </si>
  <si>
    <t>V3.4</t>
  </si>
  <si>
    <t>V3.6.</t>
  </si>
  <si>
    <t>MEU do 14 let, ČR, Kouty nad Desnou</t>
  </si>
  <si>
    <t>V3.7.</t>
  </si>
  <si>
    <t>Přípravné turnaje mládež</t>
  </si>
  <si>
    <t>4.Soutěže domácí - mládež</t>
  </si>
  <si>
    <t>V4.1</t>
  </si>
  <si>
    <t>MČR jednotlivců H,D 10-16</t>
  </si>
  <si>
    <t>V4.2</t>
  </si>
  <si>
    <t>MČR jednotlivců H,D 8</t>
  </si>
  <si>
    <t>V4.3</t>
  </si>
  <si>
    <t>M Čech jednotlivců H,D 12-16</t>
  </si>
  <si>
    <t>V4.4</t>
  </si>
  <si>
    <t>M Čech jednotlivců H,D 10</t>
  </si>
  <si>
    <t>V4.5</t>
  </si>
  <si>
    <t>MMS jednotlivců H,D 10-16</t>
  </si>
  <si>
    <t>V4.6</t>
  </si>
  <si>
    <t>MČR družstev st. žáků</t>
  </si>
  <si>
    <t>V4.7</t>
  </si>
  <si>
    <t>MČR družstev ml. žáků</t>
  </si>
  <si>
    <t>V4.8</t>
  </si>
  <si>
    <t>MČR jednotlivců H,D 10-14 v rapid šachu</t>
  </si>
  <si>
    <t>V4.10</t>
  </si>
  <si>
    <t>MČR školních družstev</t>
  </si>
  <si>
    <t>V4.13</t>
  </si>
  <si>
    <t>Ligy mládeže - poháry</t>
  </si>
  <si>
    <t>V4.14</t>
  </si>
  <si>
    <t>Dotace pro srazy Extraligy a 1. ligy mládeže</t>
  </si>
  <si>
    <t>5.Sportovní příprava</t>
  </si>
  <si>
    <t>V5.1</t>
  </si>
  <si>
    <t>Soustředění muži</t>
  </si>
  <si>
    <t>V5.2</t>
  </si>
  <si>
    <t>Soustředění ženy</t>
  </si>
  <si>
    <t>V5.3</t>
  </si>
  <si>
    <t>Soustředění mládež</t>
  </si>
  <si>
    <t>V5.5</t>
  </si>
  <si>
    <t>Soustředění scouting</t>
  </si>
  <si>
    <t>6.Individuální příprava</t>
  </si>
  <si>
    <t>V6.3</t>
  </si>
  <si>
    <t>Individuální příprava muži</t>
  </si>
  <si>
    <t>V6.4</t>
  </si>
  <si>
    <t>Individuální příprava ženy</t>
  </si>
  <si>
    <t>7.Školení a vzdělávání</t>
  </si>
  <si>
    <t>V7.1</t>
  </si>
  <si>
    <t xml:space="preserve">Školení a semináře rozhodčích </t>
  </si>
  <si>
    <t>V7.2</t>
  </si>
  <si>
    <t>Školení a semináře trenérů</t>
  </si>
  <si>
    <t>V7.3</t>
  </si>
  <si>
    <t>Pískáme bez hranic</t>
  </si>
  <si>
    <t>V7.4</t>
  </si>
  <si>
    <t>Vzdělávání a kurzy</t>
  </si>
  <si>
    <t>8.Poplatky FIDE</t>
  </si>
  <si>
    <t>V8.1</t>
  </si>
  <si>
    <t>Členský poplatek FIDE - 1950 euro</t>
  </si>
  <si>
    <t>V8.2</t>
  </si>
  <si>
    <t>Poplatky za rating turnajů</t>
  </si>
  <si>
    <t>V8.4</t>
  </si>
  <si>
    <t>Poplatky za tituly</t>
  </si>
  <si>
    <t>9.Evidence, výpočet LOK</t>
  </si>
  <si>
    <t>V9.1</t>
  </si>
  <si>
    <t>Zpracovatel listiny LOK</t>
  </si>
  <si>
    <t>V9.2</t>
  </si>
  <si>
    <t>Licence Swiss manager, další SW</t>
  </si>
  <si>
    <t>V9.3</t>
  </si>
  <si>
    <t>Evidence členské základny - SW</t>
  </si>
  <si>
    <t>10.Dotace a příspěvky na sportovní činnost</t>
  </si>
  <si>
    <t>V10.1</t>
  </si>
  <si>
    <t>Krajská tréninková centra mládeže</t>
  </si>
  <si>
    <t>V10.2</t>
  </si>
  <si>
    <t>Korespondenční šach</t>
  </si>
  <si>
    <t>V10.3</t>
  </si>
  <si>
    <t>Kompoziční šach</t>
  </si>
  <si>
    <t>V10.5</t>
  </si>
  <si>
    <t>KŠS krajské členské příspěvky</t>
  </si>
  <si>
    <t>V10.7</t>
  </si>
  <si>
    <t>Podpora šachových kroužků</t>
  </si>
  <si>
    <t>V10.8</t>
  </si>
  <si>
    <t>Organizace sportu v KŠS</t>
  </si>
  <si>
    <t>V10.9</t>
  </si>
  <si>
    <t>Projekt šachy do škol</t>
  </si>
  <si>
    <t>V10.11</t>
  </si>
  <si>
    <t>Motivační smlouvy s talenty</t>
  </si>
  <si>
    <t>11.Metodické materiály - výroba</t>
  </si>
  <si>
    <t>V11.1</t>
  </si>
  <si>
    <t>Metodické materiály TMK</t>
  </si>
  <si>
    <t>V11.2</t>
  </si>
  <si>
    <t xml:space="preserve">Licence výukového programu </t>
  </si>
  <si>
    <t>12.Propagace</t>
  </si>
  <si>
    <t>V12.1</t>
  </si>
  <si>
    <t>Pořad V šachu</t>
  </si>
  <si>
    <t>V12.2</t>
  </si>
  <si>
    <t xml:space="preserve">Web svazu </t>
  </si>
  <si>
    <t>V12.3</t>
  </si>
  <si>
    <t>Online přenosy</t>
  </si>
  <si>
    <t>V12.4</t>
  </si>
  <si>
    <t>Grantové řízení</t>
  </si>
  <si>
    <t>V12.5</t>
  </si>
  <si>
    <t>Presentace šachu na veřejnosti</t>
  </si>
  <si>
    <t>V12.6</t>
  </si>
  <si>
    <t>Časopis COACH + ČS šach</t>
  </si>
  <si>
    <t>V12.7</t>
  </si>
  <si>
    <t>PR výdaje</t>
  </si>
  <si>
    <t>V12.8</t>
  </si>
  <si>
    <t>Ženský šach</t>
  </si>
  <si>
    <t>V12.10</t>
  </si>
  <si>
    <t>Reprezentační soupravy</t>
  </si>
  <si>
    <t>13.Antidoping</t>
  </si>
  <si>
    <t>14.Mzdové náklady zaměstnanců</t>
  </si>
  <si>
    <t>V14.1</t>
  </si>
  <si>
    <t>Mzdy hrubé</t>
  </si>
  <si>
    <t>V14.2</t>
  </si>
  <si>
    <t>V14.3</t>
  </si>
  <si>
    <t>Zdravotní pojištění 9%</t>
  </si>
  <si>
    <t>V14.4</t>
  </si>
  <si>
    <t>Úrazové pojištění 0,42%</t>
  </si>
  <si>
    <t>V14.5</t>
  </si>
  <si>
    <t>Penzijní připojištění</t>
  </si>
  <si>
    <t>V14.6</t>
  </si>
  <si>
    <t>Sociální náklady - stravenky</t>
  </si>
  <si>
    <t>15.Odměny funkcionářů a externích spolupracovníků</t>
  </si>
  <si>
    <t>V15.1</t>
  </si>
  <si>
    <t xml:space="preserve">Pracovní činnost členů VV </t>
  </si>
  <si>
    <t>V15.2</t>
  </si>
  <si>
    <t>Odměny vedoucí soutěží dospělých</t>
  </si>
  <si>
    <t>V15.3</t>
  </si>
  <si>
    <t>Trenéři reprezentace mládeže</t>
  </si>
  <si>
    <t>V15.4</t>
  </si>
  <si>
    <t>Odměny vedoucí soutěží mládeže</t>
  </si>
  <si>
    <t>V15.5</t>
  </si>
  <si>
    <t>V15.6</t>
  </si>
  <si>
    <t>Právní poradenství</t>
  </si>
  <si>
    <t>V15.7</t>
  </si>
  <si>
    <t>Odměny manažerů TK + KRÚ</t>
  </si>
  <si>
    <t>V15.9</t>
  </si>
  <si>
    <t>Odměna delegát FIDE</t>
  </si>
  <si>
    <t>V15.10</t>
  </si>
  <si>
    <t>Odměna práce komisí a manažerů</t>
  </si>
  <si>
    <t>V15.11</t>
  </si>
  <si>
    <t>Odměna administrativní práce RK</t>
  </si>
  <si>
    <t>16.Cestovné, stravné, pobytové náklady</t>
  </si>
  <si>
    <t>V16.1</t>
  </si>
  <si>
    <t>Zaměstnanci a externí pracovníci svazu</t>
  </si>
  <si>
    <t>V16.2</t>
  </si>
  <si>
    <t>Konference</t>
  </si>
  <si>
    <t>V16.3</t>
  </si>
  <si>
    <t>VV</t>
  </si>
  <si>
    <t>V16.4</t>
  </si>
  <si>
    <t>STK</t>
  </si>
  <si>
    <t>V16.5</t>
  </si>
  <si>
    <t>KRÚ+KPT</t>
  </si>
  <si>
    <t>V16.6</t>
  </si>
  <si>
    <t>KM</t>
  </si>
  <si>
    <t>V16.7</t>
  </si>
  <si>
    <t>KR</t>
  </si>
  <si>
    <t>V16.8</t>
  </si>
  <si>
    <t>TK</t>
  </si>
  <si>
    <t>V16.9</t>
  </si>
  <si>
    <t>KMK</t>
  </si>
  <si>
    <t>V16.10</t>
  </si>
  <si>
    <t>Revizní komise</t>
  </si>
  <si>
    <t>V16.11</t>
  </si>
  <si>
    <t>Delegát FIDE</t>
  </si>
  <si>
    <t>17.Sekretariát</t>
  </si>
  <si>
    <t>V17.1</t>
  </si>
  <si>
    <t>Nájem a služby ČUS</t>
  </si>
  <si>
    <t>V17.2</t>
  </si>
  <si>
    <t>Účetnictví - licence SW</t>
  </si>
  <si>
    <t>V17.3</t>
  </si>
  <si>
    <t>Poštovné a balné</t>
  </si>
  <si>
    <t>V17.4</t>
  </si>
  <si>
    <t>Telefony</t>
  </si>
  <si>
    <t>V17.5</t>
  </si>
  <si>
    <t>Bankovní poplatky</t>
  </si>
  <si>
    <t>V17.6</t>
  </si>
  <si>
    <t>Nákup DHM</t>
  </si>
  <si>
    <t>V17.7</t>
  </si>
  <si>
    <t>Pojištění majetku a zodpovědnosti</t>
  </si>
  <si>
    <t>V17.8</t>
  </si>
  <si>
    <t>Oprava materiálu</t>
  </si>
  <si>
    <t>V17.9</t>
  </si>
  <si>
    <t>Spotřební materiál</t>
  </si>
  <si>
    <t>V17.10</t>
  </si>
  <si>
    <t>Reprefond</t>
  </si>
  <si>
    <t>V17.11</t>
  </si>
  <si>
    <t>Šachová literatura a SW</t>
  </si>
  <si>
    <t>V17.13</t>
  </si>
  <si>
    <t>Ostatní</t>
  </si>
  <si>
    <t>V17.14</t>
  </si>
  <si>
    <t>Rezerva</t>
  </si>
  <si>
    <t>V17.15</t>
  </si>
  <si>
    <t>Rezerva, odměny za úspěch</t>
  </si>
  <si>
    <t>Celkem</t>
  </si>
  <si>
    <t>Hospodářský výsledek</t>
  </si>
  <si>
    <t>Hospodaření k 31.12.</t>
  </si>
  <si>
    <t>ME jednotlivců muži</t>
  </si>
  <si>
    <t>ME jednotlivců ženy</t>
  </si>
  <si>
    <t>Evropský pohár družstev</t>
  </si>
  <si>
    <t>5.Ostatní nezdaňované příjmy</t>
  </si>
  <si>
    <t>Půjčovné materiálu</t>
  </si>
  <si>
    <t>V3.8</t>
  </si>
  <si>
    <t>P5.2.1</t>
  </si>
  <si>
    <t>Schváleno konferencí ŠSČR</t>
  </si>
  <si>
    <t>Olympiáda muži Uzbekistán</t>
  </si>
  <si>
    <t>Olympiáda ženy Uzbekistán</t>
  </si>
  <si>
    <t>Mitropa ženy Rakousko</t>
  </si>
  <si>
    <t>Mitropa muži Rakousko</t>
  </si>
  <si>
    <t>Odměny kapitánů reprezentace</t>
  </si>
  <si>
    <t>ME jun. družstev ČR, Pardubice</t>
  </si>
  <si>
    <t>MS H,D 14-18 Itálie</t>
  </si>
  <si>
    <t>MS H,D 8-12 Gruzie</t>
  </si>
  <si>
    <t>ME H,D 8-18 Řecko</t>
  </si>
  <si>
    <t>MS juniorů a juniorek Peru</t>
  </si>
  <si>
    <t>P3.14.</t>
  </si>
  <si>
    <t>Vzdělávání dospělých + KAT</t>
  </si>
  <si>
    <t>Sociální pojištění</t>
  </si>
  <si>
    <t>V10.12</t>
  </si>
  <si>
    <t>Hospodaření ŠSČR k 30 .6. 2026</t>
  </si>
  <si>
    <t>197. VV ŠSČR</t>
  </si>
  <si>
    <t>Pardubice 30. 7. 2026</t>
  </si>
  <si>
    <t>Stav k 30.6.2026</t>
  </si>
</sst>
</file>

<file path=xl/styles.xml><?xml version="1.0" encoding="utf-8"?>
<styleSheet xmlns="http://schemas.openxmlformats.org/spreadsheetml/2006/main">
  <numFmts count="6">
    <numFmt numFmtId="164" formatCode="#,##0&quot; Kč&quot;"/>
    <numFmt numFmtId="165" formatCode="#,##0\ [$Kč-405];\-#,##0\ [$Kč-405]"/>
    <numFmt numFmtId="166" formatCode="#,###\ [$Kč-405];[Red]\-#,###\ [$Kč-405]"/>
    <numFmt numFmtId="167" formatCode="#,##0\ [$Kč-405];[Red]\-#,##0\ [$Kč-405]"/>
    <numFmt numFmtId="168" formatCode="#,##0&quot; Kč&quot;;[Red]\-#,##0&quot; Kč&quot;"/>
    <numFmt numFmtId="169" formatCode="#,##0\ &quot;Kč&quot;"/>
  </numFmts>
  <fonts count="12">
    <font>
      <sz val="11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color rgb="FF000000"/>
      <name val="Calibri"/>
      <family val="2"/>
      <charset val="238"/>
    </font>
    <font>
      <sz val="9"/>
      <color rgb="FF000000"/>
      <name val="Tahoma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 CE"/>
      <family val="2"/>
      <charset val="238"/>
    </font>
    <font>
      <b/>
      <sz val="11"/>
      <color theme="1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CCCCFF"/>
        <bgColor rgb="FFC0C0C0"/>
      </patternFill>
    </fill>
    <fill>
      <patternFill patternType="solid">
        <fgColor rgb="FFCCFFCC"/>
        <bgColor rgb="FFCCFFFF"/>
      </patternFill>
    </fill>
    <fill>
      <patternFill patternType="solid">
        <fgColor rgb="FF99CCFF"/>
        <bgColor rgb="FFCCCCFF"/>
      </patternFill>
    </fill>
    <fill>
      <patternFill patternType="solid">
        <fgColor rgb="FFC0C0C0"/>
        <bgColor rgb="FFCCCCFF"/>
      </patternFill>
    </fill>
    <fill>
      <patternFill patternType="solid">
        <fgColor rgb="FFFFFF99"/>
        <bgColor rgb="FFFFFFCC"/>
      </patternFill>
    </fill>
    <fill>
      <patternFill patternType="solid">
        <fgColor rgb="FF33CCCC"/>
        <bgColor rgb="FF00CCFF"/>
      </patternFill>
    </fill>
    <fill>
      <patternFill patternType="solid">
        <fgColor rgb="FF339966"/>
        <bgColor rgb="FF00808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5" tint="0.79998168889431442"/>
        <bgColor rgb="FFC0C0C0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5" tint="0.79998168889431442"/>
        <bgColor rgb="FFFFFFCC"/>
      </patternFill>
    </fill>
    <fill>
      <patternFill patternType="solid">
        <fgColor theme="4" tint="0.59999389629810485"/>
        <bgColor rgb="FFCCCCFF"/>
      </patternFill>
    </fill>
    <fill>
      <patternFill patternType="solid">
        <fgColor theme="4" tint="0.59999389629810485"/>
        <bgColor rgb="FFFFFFCC"/>
      </patternFill>
    </fill>
    <fill>
      <patternFill patternType="solid">
        <fgColor theme="5" tint="0.79998168889431442"/>
        <bgColor rgb="FF9999FF"/>
      </patternFill>
    </fill>
    <fill>
      <patternFill patternType="solid">
        <fgColor theme="5" tint="0.79998168889431442"/>
        <bgColor rgb="FFCCFFFF"/>
      </patternFill>
    </fill>
    <fill>
      <patternFill patternType="solid">
        <fgColor theme="5" tint="0.79998168889431442"/>
        <bgColor rgb="FFCCCCFF"/>
      </patternFill>
    </fill>
    <fill>
      <patternFill patternType="solid">
        <fgColor theme="5" tint="0.79998168889431442"/>
        <bgColor rgb="FFFF8080"/>
      </patternFill>
    </fill>
    <fill>
      <patternFill patternType="solid">
        <fgColor rgb="FFD1FDCB"/>
        <bgColor rgb="FFCCCCFF"/>
      </patternFill>
    </fill>
    <fill>
      <patternFill patternType="solid">
        <fgColor rgb="FFD1FDCB"/>
        <bgColor rgb="FFFFFFCC"/>
      </patternFill>
    </fill>
  </fills>
  <borders count="5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1">
    <xf numFmtId="0" fontId="0" fillId="0" borderId="0"/>
    <xf numFmtId="0" fontId="8" fillId="2" borderId="0" applyBorder="0" applyProtection="0"/>
    <xf numFmtId="0" fontId="8" fillId="3" borderId="0" applyBorder="0" applyProtection="0"/>
    <xf numFmtId="0" fontId="8" fillId="4" borderId="0" applyBorder="0" applyProtection="0"/>
    <xf numFmtId="0" fontId="8" fillId="5" borderId="0" applyBorder="0" applyProtection="0"/>
    <xf numFmtId="0" fontId="8" fillId="6" borderId="0" applyBorder="0" applyProtection="0"/>
    <xf numFmtId="0" fontId="8" fillId="7" borderId="0" applyBorder="0" applyProtection="0"/>
    <xf numFmtId="0" fontId="8" fillId="8" borderId="0" applyBorder="0" applyProtection="0"/>
    <xf numFmtId="0" fontId="8" fillId="3" borderId="0" applyBorder="0" applyProtection="0"/>
    <xf numFmtId="0" fontId="8" fillId="9" borderId="0" applyBorder="0" applyProtection="0"/>
    <xf numFmtId="0" fontId="8" fillId="10" borderId="0" applyBorder="0" applyProtection="0"/>
    <xf numFmtId="0" fontId="8" fillId="8" borderId="0" applyBorder="0" applyProtection="0"/>
    <xf numFmtId="0" fontId="8" fillId="10" borderId="0" applyBorder="0" applyProtection="0"/>
    <xf numFmtId="0" fontId="1" fillId="8" borderId="0" applyBorder="0" applyProtection="0"/>
    <xf numFmtId="0" fontId="1" fillId="3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2" borderId="0" applyBorder="0" applyProtection="0"/>
    <xf numFmtId="0" fontId="8" fillId="0" borderId="0"/>
    <xf numFmtId="0" fontId="8" fillId="0" borderId="0"/>
  </cellStyleXfs>
  <cellXfs count="19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2" fillId="5" borderId="0" xfId="0" applyFont="1" applyFill="1"/>
    <xf numFmtId="0" fontId="2" fillId="0" borderId="11" xfId="0" applyFont="1" applyBorder="1" applyAlignment="1">
      <alignment horizontal="left"/>
    </xf>
    <xf numFmtId="0" fontId="3" fillId="0" borderId="12" xfId="0" applyFont="1" applyBorder="1"/>
    <xf numFmtId="0" fontId="3" fillId="4" borderId="14" xfId="0" applyFont="1" applyFill="1" applyBorder="1" applyAlignment="1">
      <alignment horizontal="left"/>
    </xf>
    <xf numFmtId="0" fontId="3" fillId="4" borderId="12" xfId="0" applyFont="1" applyFill="1" applyBorder="1"/>
    <xf numFmtId="0" fontId="2" fillId="4" borderId="0" xfId="0" applyFont="1" applyFill="1"/>
    <xf numFmtId="0" fontId="3" fillId="0" borderId="14" xfId="0" applyFont="1" applyBorder="1" applyAlignment="1">
      <alignment horizontal="left"/>
    </xf>
    <xf numFmtId="0" fontId="2" fillId="8" borderId="0" xfId="0" applyFont="1" applyFill="1"/>
    <xf numFmtId="0" fontId="3" fillId="0" borderId="11" xfId="0" applyFont="1" applyBorder="1" applyAlignment="1">
      <alignment horizontal="left"/>
    </xf>
    <xf numFmtId="0" fontId="3" fillId="0" borderId="9" xfId="0" applyFont="1" applyBorder="1"/>
    <xf numFmtId="0" fontId="3" fillId="0" borderId="12" xfId="20" applyFont="1" applyBorder="1"/>
    <xf numFmtId="0" fontId="3" fillId="0" borderId="24" xfId="20" applyFont="1" applyBorder="1"/>
    <xf numFmtId="0" fontId="3" fillId="0" borderId="9" xfId="20" applyFont="1" applyBorder="1"/>
    <xf numFmtId="0" fontId="2" fillId="0" borderId="14" xfId="0" applyFont="1" applyBorder="1" applyAlignment="1">
      <alignment horizontal="left"/>
    </xf>
    <xf numFmtId="0" fontId="3" fillId="0" borderId="24" xfId="0" applyFont="1" applyBorder="1"/>
    <xf numFmtId="0" fontId="2" fillId="0" borderId="26" xfId="0" applyFont="1" applyBorder="1" applyAlignment="1">
      <alignment horizontal="left"/>
    </xf>
    <xf numFmtId="0" fontId="4" fillId="0" borderId="27" xfId="0" applyFont="1" applyBorder="1"/>
    <xf numFmtId="0" fontId="2" fillId="14" borderId="0" xfId="0" applyFont="1" applyFill="1"/>
    <xf numFmtId="164" fontId="2" fillId="15" borderId="0" xfId="0" applyNumberFormat="1" applyFont="1" applyFill="1" applyAlignment="1">
      <alignment horizontal="right"/>
    </xf>
    <xf numFmtId="0" fontId="5" fillId="14" borderId="0" xfId="0" applyFont="1" applyFill="1"/>
    <xf numFmtId="164" fontId="3" fillId="15" borderId="0" xfId="0" applyNumberFormat="1" applyFont="1" applyFill="1" applyAlignment="1">
      <alignment horizontal="right"/>
    </xf>
    <xf numFmtId="0" fontId="3" fillId="14" borderId="3" xfId="0" applyFont="1" applyFill="1" applyBorder="1" applyAlignment="1">
      <alignment horizontal="center" vertical="center"/>
    </xf>
    <xf numFmtId="3" fontId="3" fillId="15" borderId="4" xfId="0" applyNumberFormat="1" applyFont="1" applyFill="1" applyBorder="1" applyAlignment="1">
      <alignment horizontal="center" vertical="center"/>
    </xf>
    <xf numFmtId="0" fontId="3" fillId="14" borderId="7" xfId="0" applyFont="1" applyFill="1" applyBorder="1" applyAlignment="1">
      <alignment horizontal="center" vertical="center" wrapText="1"/>
    </xf>
    <xf numFmtId="0" fontId="2" fillId="14" borderId="13" xfId="0" applyFont="1" applyFill="1" applyBorder="1"/>
    <xf numFmtId="0" fontId="2" fillId="14" borderId="15" xfId="0" applyFont="1" applyFill="1" applyBorder="1"/>
    <xf numFmtId="164" fontId="2" fillId="15" borderId="21" xfId="0" applyNumberFormat="1" applyFont="1" applyFill="1" applyBorder="1" applyAlignment="1">
      <alignment horizontal="right"/>
    </xf>
    <xf numFmtId="0" fontId="2" fillId="15" borderId="10" xfId="0" applyFont="1" applyFill="1" applyBorder="1"/>
    <xf numFmtId="0" fontId="2" fillId="14" borderId="10" xfId="0" applyFont="1" applyFill="1" applyBorder="1"/>
    <xf numFmtId="0" fontId="2" fillId="14" borderId="13" xfId="0" applyFont="1" applyFill="1" applyBorder="1" applyAlignment="1">
      <alignment horizontal="left"/>
    </xf>
    <xf numFmtId="0" fontId="2" fillId="14" borderId="13" xfId="20" applyFont="1" applyFill="1" applyBorder="1"/>
    <xf numFmtId="0" fontId="2" fillId="14" borderId="15" xfId="20" applyFont="1" applyFill="1" applyBorder="1"/>
    <xf numFmtId="0" fontId="2" fillId="14" borderId="10" xfId="20" applyFont="1" applyFill="1" applyBorder="1"/>
    <xf numFmtId="0" fontId="2" fillId="14" borderId="0" xfId="20" applyFont="1" applyFill="1"/>
    <xf numFmtId="0" fontId="2" fillId="15" borderId="13" xfId="0" applyFont="1" applyFill="1" applyBorder="1"/>
    <xf numFmtId="0" fontId="3" fillId="16" borderId="11" xfId="0" applyFont="1" applyFill="1" applyBorder="1" applyAlignment="1">
      <alignment horizontal="left"/>
    </xf>
    <xf numFmtId="0" fontId="3" fillId="16" borderId="12" xfId="0" applyFont="1" applyFill="1" applyBorder="1"/>
    <xf numFmtId="0" fontId="2" fillId="16" borderId="13" xfId="0" applyFont="1" applyFill="1" applyBorder="1"/>
    <xf numFmtId="0" fontId="3" fillId="19" borderId="18" xfId="0" applyFont="1" applyFill="1" applyBorder="1"/>
    <xf numFmtId="0" fontId="2" fillId="19" borderId="19" xfId="0" applyFont="1" applyFill="1" applyBorder="1"/>
    <xf numFmtId="164" fontId="3" fillId="20" borderId="20" xfId="0" applyNumberFormat="1" applyFont="1" applyFill="1" applyBorder="1" applyAlignment="1">
      <alignment horizontal="right"/>
    </xf>
    <xf numFmtId="0" fontId="4" fillId="19" borderId="25" xfId="0" applyFont="1" applyFill="1" applyBorder="1" applyAlignment="1">
      <alignment horizontal="left"/>
    </xf>
    <xf numFmtId="0" fontId="6" fillId="19" borderId="17" xfId="0" applyFont="1" applyFill="1" applyBorder="1" applyAlignment="1">
      <alignment horizontal="left"/>
    </xf>
    <xf numFmtId="0" fontId="3" fillId="19" borderId="19" xfId="0" applyFont="1" applyFill="1" applyBorder="1"/>
    <xf numFmtId="0" fontId="3" fillId="18" borderId="11" xfId="0" applyFont="1" applyFill="1" applyBorder="1" applyAlignment="1">
      <alignment horizontal="left"/>
    </xf>
    <xf numFmtId="0" fontId="3" fillId="18" borderId="12" xfId="0" applyFont="1" applyFill="1" applyBorder="1"/>
    <xf numFmtId="0" fontId="2" fillId="18" borderId="13" xfId="0" applyFont="1" applyFill="1" applyBorder="1"/>
    <xf numFmtId="0" fontId="3" fillId="21" borderId="11" xfId="0" applyFont="1" applyFill="1" applyBorder="1" applyAlignment="1">
      <alignment horizontal="left"/>
    </xf>
    <xf numFmtId="0" fontId="3" fillId="21" borderId="12" xfId="0" applyFont="1" applyFill="1" applyBorder="1"/>
    <xf numFmtId="0" fontId="2" fillId="21" borderId="13" xfId="0" applyFont="1" applyFill="1" applyBorder="1"/>
    <xf numFmtId="0" fontId="3" fillId="22" borderId="11" xfId="0" applyFont="1" applyFill="1" applyBorder="1" applyAlignment="1">
      <alignment horizontal="left"/>
    </xf>
    <xf numFmtId="0" fontId="3" fillId="22" borderId="12" xfId="0" applyFont="1" applyFill="1" applyBorder="1"/>
    <xf numFmtId="0" fontId="2" fillId="22" borderId="13" xfId="0" applyFont="1" applyFill="1" applyBorder="1"/>
    <xf numFmtId="0" fontId="3" fillId="23" borderId="11" xfId="0" applyFont="1" applyFill="1" applyBorder="1" applyAlignment="1">
      <alignment horizontal="left"/>
    </xf>
    <xf numFmtId="0" fontId="3" fillId="23" borderId="12" xfId="0" applyFont="1" applyFill="1" applyBorder="1"/>
    <xf numFmtId="0" fontId="2" fillId="23" borderId="13" xfId="0" applyFont="1" applyFill="1" applyBorder="1"/>
    <xf numFmtId="0" fontId="2" fillId="23" borderId="10" xfId="0" applyFont="1" applyFill="1" applyBorder="1"/>
    <xf numFmtId="0" fontId="3" fillId="24" borderId="11" xfId="0" applyFont="1" applyFill="1" applyBorder="1" applyAlignment="1">
      <alignment horizontal="left"/>
    </xf>
    <xf numFmtId="0" fontId="3" fillId="24" borderId="12" xfId="0" applyFont="1" applyFill="1" applyBorder="1"/>
    <xf numFmtId="0" fontId="2" fillId="24" borderId="13" xfId="0" applyFont="1" applyFill="1" applyBorder="1"/>
    <xf numFmtId="0" fontId="3" fillId="24" borderId="1" xfId="0" applyFont="1" applyFill="1" applyBorder="1" applyAlignment="1">
      <alignment horizontal="left"/>
    </xf>
    <xf numFmtId="0" fontId="3" fillId="24" borderId="22" xfId="0" applyFont="1" applyFill="1" applyBorder="1"/>
    <xf numFmtId="0" fontId="2" fillId="24" borderId="23" xfId="0" applyFont="1" applyFill="1" applyBorder="1"/>
    <xf numFmtId="164" fontId="3" fillId="18" borderId="4" xfId="0" applyNumberFormat="1" applyFont="1" applyFill="1" applyBorder="1" applyAlignment="1">
      <alignment horizontal="right"/>
    </xf>
    <xf numFmtId="0" fontId="3" fillId="17" borderId="11" xfId="0" applyFont="1" applyFill="1" applyBorder="1" applyAlignment="1">
      <alignment horizontal="left"/>
    </xf>
    <xf numFmtId="0" fontId="2" fillId="17" borderId="12" xfId="0" applyFont="1" applyFill="1" applyBorder="1"/>
    <xf numFmtId="0" fontId="2" fillId="17" borderId="13" xfId="0" applyFont="1" applyFill="1" applyBorder="1"/>
    <xf numFmtId="0" fontId="3" fillId="17" borderId="12" xfId="0" applyFont="1" applyFill="1" applyBorder="1"/>
    <xf numFmtId="0" fontId="3" fillId="17" borderId="8" xfId="0" applyFont="1" applyFill="1" applyBorder="1" applyAlignment="1">
      <alignment horizontal="left"/>
    </xf>
    <xf numFmtId="0" fontId="3" fillId="17" borderId="9" xfId="0" applyFont="1" applyFill="1" applyBorder="1"/>
    <xf numFmtId="0" fontId="2" fillId="17" borderId="10" xfId="0" applyFont="1" applyFill="1" applyBorder="1"/>
    <xf numFmtId="0" fontId="3" fillId="0" borderId="29" xfId="0" applyFont="1" applyBorder="1" applyAlignment="1">
      <alignment horizontal="left"/>
    </xf>
    <xf numFmtId="0" fontId="3" fillId="0" borderId="28" xfId="0" applyFont="1" applyBorder="1"/>
    <xf numFmtId="0" fontId="4" fillId="25" borderId="25" xfId="0" applyFont="1" applyFill="1" applyBorder="1" applyAlignment="1">
      <alignment horizontal="left"/>
    </xf>
    <xf numFmtId="0" fontId="4" fillId="25" borderId="27" xfId="0" applyFont="1" applyFill="1" applyBorder="1"/>
    <xf numFmtId="0" fontId="5" fillId="25" borderId="21" xfId="0" applyFont="1" applyFill="1" applyBorder="1"/>
    <xf numFmtId="164" fontId="4" fillId="26" borderId="20" xfId="0" applyNumberFormat="1" applyFont="1" applyFill="1" applyBorder="1" applyAlignment="1">
      <alignment horizontal="right"/>
    </xf>
    <xf numFmtId="0" fontId="2" fillId="0" borderId="15" xfId="0" applyFont="1" applyBorder="1"/>
    <xf numFmtId="3" fontId="3" fillId="15" borderId="31" xfId="0" applyNumberFormat="1" applyFont="1" applyFill="1" applyBorder="1" applyAlignment="1">
      <alignment horizontal="center" vertical="center"/>
    </xf>
    <xf numFmtId="164" fontId="3" fillId="15" borderId="32" xfId="0" applyNumberFormat="1" applyFont="1" applyFill="1" applyBorder="1" applyAlignment="1">
      <alignment horizontal="center" wrapText="1"/>
    </xf>
    <xf numFmtId="164" fontId="3" fillId="18" borderId="33" xfId="0" applyNumberFormat="1" applyFont="1" applyFill="1" applyBorder="1" applyAlignment="1">
      <alignment horizontal="right"/>
    </xf>
    <xf numFmtId="165" fontId="2" fillId="15" borderId="34" xfId="0" applyNumberFormat="1" applyFont="1" applyFill="1" applyBorder="1"/>
    <xf numFmtId="164" fontId="3" fillId="18" borderId="34" xfId="0" applyNumberFormat="1" applyFont="1" applyFill="1" applyBorder="1" applyAlignment="1">
      <alignment horizontal="right"/>
    </xf>
    <xf numFmtId="164" fontId="2" fillId="15" borderId="34" xfId="0" applyNumberFormat="1" applyFont="1" applyFill="1" applyBorder="1"/>
    <xf numFmtId="164" fontId="2" fillId="15" borderId="34" xfId="0" applyNumberFormat="1" applyFont="1" applyFill="1" applyBorder="1" applyAlignment="1">
      <alignment horizontal="right"/>
    </xf>
    <xf numFmtId="166" fontId="2" fillId="15" borderId="34" xfId="0" applyNumberFormat="1" applyFont="1" applyFill="1" applyBorder="1"/>
    <xf numFmtId="166" fontId="2" fillId="15" borderId="34" xfId="0" applyNumberFormat="1" applyFont="1" applyFill="1" applyBorder="1" applyAlignment="1">
      <alignment horizontal="right"/>
    </xf>
    <xf numFmtId="166" fontId="2" fillId="13" borderId="34" xfId="0" applyNumberFormat="1" applyFont="1" applyFill="1" applyBorder="1"/>
    <xf numFmtId="167" fontId="5" fillId="15" borderId="34" xfId="0" applyNumberFormat="1" applyFont="1" applyFill="1" applyBorder="1"/>
    <xf numFmtId="167" fontId="5" fillId="15" borderId="35" xfId="0" applyNumberFormat="1" applyFont="1" applyFill="1" applyBorder="1"/>
    <xf numFmtId="169" fontId="2" fillId="14" borderId="34" xfId="0" applyNumberFormat="1" applyFont="1" applyFill="1" applyBorder="1"/>
    <xf numFmtId="167" fontId="2" fillId="15" borderId="35" xfId="0" applyNumberFormat="1" applyFont="1" applyFill="1" applyBorder="1"/>
    <xf numFmtId="167" fontId="2" fillId="15" borderId="34" xfId="0" applyNumberFormat="1" applyFont="1" applyFill="1" applyBorder="1"/>
    <xf numFmtId="164" fontId="3" fillId="20" borderId="25" xfId="0" applyNumberFormat="1" applyFont="1" applyFill="1" applyBorder="1" applyAlignment="1">
      <alignment horizontal="right"/>
    </xf>
    <xf numFmtId="164" fontId="3" fillId="15" borderId="36" xfId="0" applyNumberFormat="1" applyFont="1" applyFill="1" applyBorder="1" applyAlignment="1">
      <alignment horizontal="center" wrapText="1"/>
    </xf>
    <xf numFmtId="166" fontId="2" fillId="15" borderId="30" xfId="0" applyNumberFormat="1" applyFont="1" applyFill="1" applyBorder="1"/>
    <xf numFmtId="164" fontId="3" fillId="18" borderId="31" xfId="0" applyNumberFormat="1" applyFont="1" applyFill="1" applyBorder="1" applyAlignment="1">
      <alignment horizontal="right"/>
    </xf>
    <xf numFmtId="168" fontId="2" fillId="15" borderId="33" xfId="0" applyNumberFormat="1" applyFont="1" applyFill="1" applyBorder="1"/>
    <xf numFmtId="164" fontId="2" fillId="15" borderId="34" xfId="19" applyNumberFormat="1" applyFont="1" applyFill="1" applyBorder="1"/>
    <xf numFmtId="164" fontId="5" fillId="15" borderId="34" xfId="19" applyNumberFormat="1" applyFont="1" applyFill="1" applyBorder="1"/>
    <xf numFmtId="164" fontId="5" fillId="15" borderId="34" xfId="0" applyNumberFormat="1" applyFont="1" applyFill="1" applyBorder="1"/>
    <xf numFmtId="169" fontId="5" fillId="0" borderId="34" xfId="0" applyNumberFormat="1" applyFont="1" applyBorder="1" applyAlignment="1">
      <alignment vertical="center"/>
    </xf>
    <xf numFmtId="164" fontId="4" fillId="18" borderId="34" xfId="0" applyNumberFormat="1" applyFont="1" applyFill="1" applyBorder="1" applyAlignment="1">
      <alignment horizontal="right"/>
    </xf>
    <xf numFmtId="164" fontId="5" fillId="15" borderId="34" xfId="0" applyNumberFormat="1" applyFont="1" applyFill="1" applyBorder="1" applyAlignment="1">
      <alignment horizontal="right"/>
    </xf>
    <xf numFmtId="164" fontId="2" fillId="13" borderId="34" xfId="0" applyNumberFormat="1" applyFont="1" applyFill="1" applyBorder="1" applyAlignment="1">
      <alignment horizontal="right"/>
    </xf>
    <xf numFmtId="164" fontId="2" fillId="14" borderId="37" xfId="0" applyNumberFormat="1" applyFont="1" applyFill="1" applyBorder="1"/>
    <xf numFmtId="164" fontId="2" fillId="0" borderId="38" xfId="0" applyNumberFormat="1" applyFont="1" applyBorder="1"/>
    <xf numFmtId="164" fontId="2" fillId="0" borderId="39" xfId="0" applyNumberFormat="1" applyFont="1" applyBorder="1"/>
    <xf numFmtId="164" fontId="2" fillId="0" borderId="40" xfId="0" applyNumberFormat="1" applyFont="1" applyBorder="1"/>
    <xf numFmtId="164" fontId="2" fillId="15" borderId="35" xfId="0" applyNumberFormat="1" applyFont="1" applyFill="1" applyBorder="1"/>
    <xf numFmtId="168" fontId="2" fillId="15" borderId="34" xfId="0" applyNumberFormat="1" applyFont="1" applyFill="1" applyBorder="1"/>
    <xf numFmtId="164" fontId="9" fillId="15" borderId="34" xfId="0" applyNumberFormat="1" applyFont="1" applyFill="1" applyBorder="1" applyAlignment="1">
      <alignment horizontal="right"/>
    </xf>
    <xf numFmtId="164" fontId="2" fillId="15" borderId="26" xfId="0" applyNumberFormat="1" applyFont="1" applyFill="1" applyBorder="1" applyAlignment="1">
      <alignment horizontal="right"/>
    </xf>
    <xf numFmtId="0" fontId="10" fillId="0" borderId="9" xfId="0" applyFont="1" applyBorder="1"/>
    <xf numFmtId="0" fontId="2" fillId="0" borderId="42" xfId="0" applyFont="1" applyBorder="1" applyAlignment="1">
      <alignment horizontal="left"/>
    </xf>
    <xf numFmtId="0" fontId="2" fillId="14" borderId="43" xfId="0" applyFont="1" applyFill="1" applyBorder="1"/>
    <xf numFmtId="166" fontId="2" fillId="15" borderId="41" xfId="0" applyNumberFormat="1" applyFont="1" applyFill="1" applyBorder="1"/>
    <xf numFmtId="164" fontId="3" fillId="18" borderId="44" xfId="0" applyNumberFormat="1" applyFont="1" applyFill="1" applyBorder="1" applyAlignment="1">
      <alignment horizontal="right"/>
    </xf>
    <xf numFmtId="165" fontId="2" fillId="15" borderId="45" xfId="0" applyNumberFormat="1" applyFont="1" applyFill="1" applyBorder="1"/>
    <xf numFmtId="164" fontId="3" fillId="18" borderId="45" xfId="0" applyNumberFormat="1" applyFont="1" applyFill="1" applyBorder="1" applyAlignment="1">
      <alignment horizontal="right"/>
    </xf>
    <xf numFmtId="164" fontId="2" fillId="15" borderId="45" xfId="0" applyNumberFormat="1" applyFont="1" applyFill="1" applyBorder="1"/>
    <xf numFmtId="164" fontId="2" fillId="15" borderId="45" xfId="0" applyNumberFormat="1" applyFont="1" applyFill="1" applyBorder="1" applyAlignment="1">
      <alignment horizontal="right"/>
    </xf>
    <xf numFmtId="166" fontId="2" fillId="15" borderId="45" xfId="0" applyNumberFormat="1" applyFont="1" applyFill="1" applyBorder="1"/>
    <xf numFmtId="166" fontId="2" fillId="15" borderId="45" xfId="0" applyNumberFormat="1" applyFont="1" applyFill="1" applyBorder="1" applyAlignment="1">
      <alignment horizontal="right"/>
    </xf>
    <xf numFmtId="166" fontId="2" fillId="13" borderId="45" xfId="0" applyNumberFormat="1" applyFont="1" applyFill="1" applyBorder="1"/>
    <xf numFmtId="167" fontId="5" fillId="15" borderId="45" xfId="0" applyNumberFormat="1" applyFont="1" applyFill="1" applyBorder="1"/>
    <xf numFmtId="169" fontId="2" fillId="14" borderId="45" xfId="0" applyNumberFormat="1" applyFont="1" applyFill="1" applyBorder="1"/>
    <xf numFmtId="167" fontId="2" fillId="15" borderId="45" xfId="0" applyNumberFormat="1" applyFont="1" applyFill="1" applyBorder="1"/>
    <xf numFmtId="167" fontId="2" fillId="15" borderId="46" xfId="0" applyNumberFormat="1" applyFont="1" applyFill="1" applyBorder="1"/>
    <xf numFmtId="168" fontId="2" fillId="15" borderId="45" xfId="0" applyNumberFormat="1" applyFont="1" applyFill="1" applyBorder="1"/>
    <xf numFmtId="164" fontId="2" fillId="15" borderId="45" xfId="19" applyNumberFormat="1" applyFont="1" applyFill="1" applyBorder="1"/>
    <xf numFmtId="164" fontId="5" fillId="15" borderId="45" xfId="19" applyNumberFormat="1" applyFont="1" applyFill="1" applyBorder="1"/>
    <xf numFmtId="164" fontId="5" fillId="15" borderId="45" xfId="0" applyNumberFormat="1" applyFont="1" applyFill="1" applyBorder="1"/>
    <xf numFmtId="164" fontId="4" fillId="18" borderId="45" xfId="0" applyNumberFormat="1" applyFont="1" applyFill="1" applyBorder="1" applyAlignment="1">
      <alignment horizontal="right"/>
    </xf>
    <xf numFmtId="164" fontId="5" fillId="15" borderId="45" xfId="0" applyNumberFormat="1" applyFont="1" applyFill="1" applyBorder="1" applyAlignment="1">
      <alignment horizontal="right"/>
    </xf>
    <xf numFmtId="164" fontId="2" fillId="13" borderId="45" xfId="0" applyNumberFormat="1" applyFont="1" applyFill="1" applyBorder="1" applyAlignment="1">
      <alignment horizontal="right"/>
    </xf>
    <xf numFmtId="164" fontId="2" fillId="0" borderId="45" xfId="0" applyNumberFormat="1" applyFont="1" applyBorder="1"/>
    <xf numFmtId="164" fontId="9" fillId="15" borderId="45" xfId="0" applyNumberFormat="1" applyFont="1" applyFill="1" applyBorder="1" applyAlignment="1">
      <alignment horizontal="right"/>
    </xf>
    <xf numFmtId="164" fontId="9" fillId="15" borderId="48" xfId="0" applyNumberFormat="1" applyFont="1" applyFill="1" applyBorder="1" applyAlignment="1">
      <alignment horizontal="right"/>
    </xf>
    <xf numFmtId="169" fontId="5" fillId="0" borderId="45" xfId="0" applyNumberFormat="1" applyFont="1" applyBorder="1" applyAlignment="1">
      <alignment vertical="center"/>
    </xf>
    <xf numFmtId="164" fontId="2" fillId="14" borderId="45" xfId="0" applyNumberFormat="1" applyFont="1" applyFill="1" applyBorder="1"/>
    <xf numFmtId="164" fontId="2" fillId="15" borderId="36" xfId="0" applyNumberFormat="1" applyFont="1" applyFill="1" applyBorder="1" applyAlignment="1">
      <alignment horizontal="right"/>
    </xf>
    <xf numFmtId="164" fontId="3" fillId="20" borderId="16" xfId="0" applyNumberFormat="1" applyFont="1" applyFill="1" applyBorder="1" applyAlignment="1">
      <alignment horizontal="right"/>
    </xf>
    <xf numFmtId="164" fontId="9" fillId="15" borderId="0" xfId="0" applyNumberFormat="1" applyFont="1" applyFill="1" applyAlignment="1">
      <alignment horizontal="right"/>
    </xf>
    <xf numFmtId="164" fontId="11" fillId="15" borderId="0" xfId="0" applyNumberFormat="1" applyFont="1" applyFill="1" applyAlignment="1">
      <alignment horizontal="right"/>
    </xf>
    <xf numFmtId="3" fontId="11" fillId="15" borderId="4" xfId="0" applyNumberFormat="1" applyFont="1" applyFill="1" applyBorder="1" applyAlignment="1">
      <alignment horizontal="center" vertical="center"/>
    </xf>
    <xf numFmtId="165" fontId="9" fillId="15" borderId="45" xfId="0" applyNumberFormat="1" applyFont="1" applyFill="1" applyBorder="1"/>
    <xf numFmtId="164" fontId="11" fillId="18" borderId="45" xfId="0" applyNumberFormat="1" applyFont="1" applyFill="1" applyBorder="1" applyAlignment="1">
      <alignment horizontal="right"/>
    </xf>
    <xf numFmtId="164" fontId="9" fillId="15" borderId="45" xfId="0" applyNumberFormat="1" applyFont="1" applyFill="1" applyBorder="1"/>
    <xf numFmtId="166" fontId="9" fillId="15" borderId="45" xfId="0" applyNumberFormat="1" applyFont="1" applyFill="1" applyBorder="1"/>
    <xf numFmtId="166" fontId="9" fillId="15" borderId="45" xfId="0" applyNumberFormat="1" applyFont="1" applyFill="1" applyBorder="1" applyAlignment="1">
      <alignment horizontal="right"/>
    </xf>
    <xf numFmtId="166" fontId="9" fillId="13" borderId="45" xfId="0" applyNumberFormat="1" applyFont="1" applyFill="1" applyBorder="1"/>
    <xf numFmtId="167" fontId="9" fillId="15" borderId="45" xfId="0" applyNumberFormat="1" applyFont="1" applyFill="1" applyBorder="1"/>
    <xf numFmtId="166" fontId="9" fillId="15" borderId="30" xfId="0" applyNumberFormat="1" applyFont="1" applyFill="1" applyBorder="1"/>
    <xf numFmtId="169" fontId="9" fillId="14" borderId="45" xfId="0" applyNumberFormat="1" applyFont="1" applyFill="1" applyBorder="1"/>
    <xf numFmtId="167" fontId="9" fillId="15" borderId="36" xfId="0" applyNumberFormat="1" applyFont="1" applyFill="1" applyBorder="1"/>
    <xf numFmtId="164" fontId="11" fillId="20" borderId="20" xfId="0" applyNumberFormat="1" applyFont="1" applyFill="1" applyBorder="1" applyAlignment="1">
      <alignment horizontal="right"/>
    </xf>
    <xf numFmtId="164" fontId="11" fillId="18" borderId="47" xfId="0" applyNumberFormat="1" applyFont="1" applyFill="1" applyBorder="1" applyAlignment="1">
      <alignment horizontal="right"/>
    </xf>
    <xf numFmtId="168" fontId="9" fillId="15" borderId="48" xfId="0" applyNumberFormat="1" applyFont="1" applyFill="1" applyBorder="1"/>
    <xf numFmtId="164" fontId="11" fillId="18" borderId="48" xfId="0" applyNumberFormat="1" applyFont="1" applyFill="1" applyBorder="1" applyAlignment="1">
      <alignment horizontal="right"/>
    </xf>
    <xf numFmtId="169" fontId="9" fillId="14" borderId="48" xfId="0" applyNumberFormat="1" applyFont="1" applyFill="1" applyBorder="1" applyAlignment="1">
      <alignment horizontal="right" vertical="center"/>
    </xf>
    <xf numFmtId="169" fontId="9" fillId="14" borderId="49" xfId="0" applyNumberFormat="1" applyFont="1" applyFill="1" applyBorder="1" applyAlignment="1">
      <alignment horizontal="right" vertical="center"/>
    </xf>
    <xf numFmtId="164" fontId="9" fillId="15" borderId="48" xfId="19" applyNumberFormat="1" applyFont="1" applyFill="1" applyBorder="1"/>
    <xf numFmtId="164" fontId="9" fillId="15" borderId="48" xfId="0" applyNumberFormat="1" applyFont="1" applyFill="1" applyBorder="1"/>
    <xf numFmtId="164" fontId="9" fillId="0" borderId="48" xfId="19" applyNumberFormat="1" applyFont="1" applyBorder="1" applyAlignment="1">
      <alignment vertical="center"/>
    </xf>
    <xf numFmtId="164" fontId="9" fillId="14" borderId="48" xfId="19" applyNumberFormat="1" applyFont="1" applyFill="1" applyBorder="1" applyAlignment="1">
      <alignment vertical="center"/>
    </xf>
    <xf numFmtId="169" fontId="9" fillId="14" borderId="48" xfId="0" applyNumberFormat="1" applyFont="1" applyFill="1" applyBorder="1" applyAlignment="1">
      <alignment vertical="center"/>
    </xf>
    <xf numFmtId="169" fontId="9" fillId="0" borderId="48" xfId="0" applyNumberFormat="1" applyFont="1" applyBorder="1" applyAlignment="1">
      <alignment vertical="center"/>
    </xf>
    <xf numFmtId="164" fontId="11" fillId="15" borderId="48" xfId="0" applyNumberFormat="1" applyFont="1" applyFill="1" applyBorder="1" applyAlignment="1">
      <alignment horizontal="right"/>
    </xf>
    <xf numFmtId="165" fontId="9" fillId="15" borderId="48" xfId="0" applyNumberFormat="1" applyFont="1" applyFill="1" applyBorder="1"/>
    <xf numFmtId="164" fontId="9" fillId="13" borderId="48" xfId="0" applyNumberFormat="1" applyFont="1" applyFill="1" applyBorder="1" applyAlignment="1">
      <alignment horizontal="right"/>
    </xf>
    <xf numFmtId="164" fontId="9" fillId="14" borderId="50" xfId="0" applyNumberFormat="1" applyFont="1" applyFill="1" applyBorder="1"/>
    <xf numFmtId="164" fontId="9" fillId="0" borderId="51" xfId="0" applyNumberFormat="1" applyFont="1" applyBorder="1"/>
    <xf numFmtId="164" fontId="9" fillId="14" borderId="51" xfId="0" applyNumberFormat="1" applyFont="1" applyFill="1" applyBorder="1"/>
    <xf numFmtId="164" fontId="9" fillId="14" borderId="52" xfId="0" applyNumberFormat="1" applyFont="1" applyFill="1" applyBorder="1"/>
    <xf numFmtId="164" fontId="9" fillId="14" borderId="48" xfId="0" applyNumberFormat="1" applyFont="1" applyFill="1" applyBorder="1"/>
    <xf numFmtId="164" fontId="11" fillId="15" borderId="49" xfId="0" applyNumberFormat="1" applyFont="1" applyFill="1" applyBorder="1"/>
    <xf numFmtId="164" fontId="9" fillId="15" borderId="53" xfId="0" applyNumberFormat="1" applyFont="1" applyFill="1" applyBorder="1" applyAlignment="1">
      <alignment horizontal="right"/>
    </xf>
    <xf numFmtId="164" fontId="11" fillId="26" borderId="20" xfId="0" applyNumberFormat="1" applyFont="1" applyFill="1" applyBorder="1" applyAlignment="1">
      <alignment horizontal="right"/>
    </xf>
    <xf numFmtId="0" fontId="3" fillId="14" borderId="28" xfId="0" applyFont="1" applyFill="1" applyBorder="1"/>
    <xf numFmtId="164" fontId="11" fillId="18" borderId="44" xfId="0" applyNumberFormat="1" applyFont="1" applyFill="1" applyBorder="1" applyAlignment="1">
      <alignment horizontal="right"/>
    </xf>
    <xf numFmtId="164" fontId="2" fillId="15" borderId="41" xfId="0" applyNumberFormat="1" applyFont="1" applyFill="1" applyBorder="1"/>
  </cellXfs>
  <cellStyles count="21">
    <cellStyle name="20 % – Zvýraznění1" xfId="1"/>
    <cellStyle name="20 % – Zvýraznění2" xfId="2"/>
    <cellStyle name="20 % – Zvýraznění3" xfId="3"/>
    <cellStyle name="20 % – Zvýraznění4" xfId="4"/>
    <cellStyle name="20 % – Zvýraznění5" xfId="5"/>
    <cellStyle name="20 % – Zvýraznění6" xfId="6"/>
    <cellStyle name="40 % – Zvýraznění1" xfId="7"/>
    <cellStyle name="40 % – Zvýraznění2" xfId="8"/>
    <cellStyle name="40 % – Zvýraznění3" xfId="9"/>
    <cellStyle name="40 % – Zvýraznění4" xfId="10"/>
    <cellStyle name="40 % – Zvýraznění5" xfId="11"/>
    <cellStyle name="40 % – Zvýraznění6" xfId="12"/>
    <cellStyle name="60 % – Zvýraznění1" xfId="13"/>
    <cellStyle name="60 % – Zvýraznění2" xfId="14"/>
    <cellStyle name="60 % – Zvýraznění3" xfId="15"/>
    <cellStyle name="60 % – Zvýraznění4" xfId="16"/>
    <cellStyle name="60 % – Zvýraznění5" xfId="17"/>
    <cellStyle name="60 % – Zvýraznění6" xfId="18"/>
    <cellStyle name="normální" xfId="0" builtinId="0"/>
    <cellStyle name="Normální 2" xfId="19"/>
    <cellStyle name="normální 4" xfId="20"/>
  </cellStyles>
  <dxfs count="0"/>
  <tableStyles count="0" defaultTableStyle="TableStyleMedium2" defaultPivotStyle="PivotStyleLight16"/>
  <colors>
    <mruColors>
      <color rgb="FFD1FDCB"/>
      <color rgb="FFD7F1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O178"/>
  <sheetViews>
    <sheetView tabSelected="1" zoomScale="70" zoomScaleNormal="70" workbookViewId="0">
      <selection activeCell="I36" sqref="I36"/>
    </sheetView>
  </sheetViews>
  <sheetFormatPr defaultColWidth="8.7109375" defaultRowHeight="15"/>
  <cols>
    <col min="1" max="1" width="2" style="1" customWidth="1"/>
    <col min="2" max="2" width="8.85546875" style="2" customWidth="1"/>
    <col min="3" max="3" width="42.42578125" style="25" customWidth="1"/>
    <col min="4" max="5" width="19.42578125" style="26" customWidth="1"/>
    <col min="6" max="7" width="19.42578125" style="151" customWidth="1"/>
    <col min="8" max="223" width="9.140625" style="2" customWidth="1"/>
    <col min="1011" max="1013" width="11.5703125" customWidth="1"/>
  </cols>
  <sheetData>
    <row r="1" spans="1:223">
      <c r="C1" s="2"/>
    </row>
    <row r="2" spans="1:223">
      <c r="A2" s="3" t="s">
        <v>314</v>
      </c>
      <c r="C2" s="2"/>
    </row>
    <row r="3" spans="1:223">
      <c r="A3" s="3" t="s">
        <v>315</v>
      </c>
      <c r="C3" s="2"/>
    </row>
    <row r="4" spans="1:223">
      <c r="A4" s="3" t="s">
        <v>316</v>
      </c>
      <c r="B4" s="3"/>
      <c r="C4" s="27"/>
      <c r="D4" s="28"/>
      <c r="E4" s="28"/>
      <c r="F4" s="152"/>
      <c r="G4" s="152"/>
    </row>
    <row r="5" spans="1:223" ht="15.75" thickBot="1">
      <c r="A5" s="3"/>
      <c r="B5" s="3"/>
      <c r="C5" s="27"/>
    </row>
    <row r="6" spans="1:223">
      <c r="A6" s="4" t="s">
        <v>0</v>
      </c>
      <c r="B6" s="5"/>
      <c r="C6" s="29"/>
      <c r="D6" s="86">
        <v>2025</v>
      </c>
      <c r="E6" s="30">
        <v>2025</v>
      </c>
      <c r="F6" s="153">
        <v>2026</v>
      </c>
      <c r="G6" s="153"/>
    </row>
    <row r="7" spans="1:223" ht="30.75" customHeight="1" thickBot="1">
      <c r="A7" s="6" t="s">
        <v>1</v>
      </c>
      <c r="B7" s="7"/>
      <c r="C7" s="31" t="s">
        <v>2</v>
      </c>
      <c r="D7" s="87" t="s">
        <v>299</v>
      </c>
      <c r="E7" s="102" t="s">
        <v>291</v>
      </c>
      <c r="F7" s="102" t="s">
        <v>299</v>
      </c>
      <c r="G7" s="102" t="s">
        <v>317</v>
      </c>
    </row>
    <row r="8" spans="1:223">
      <c r="A8" s="76" t="s">
        <v>3</v>
      </c>
      <c r="B8" s="77"/>
      <c r="C8" s="78"/>
      <c r="D8" s="88">
        <f>SUM(D9:D10)</f>
        <v>4250000</v>
      </c>
      <c r="E8" s="125">
        <f>SUM(E9:E10)</f>
        <v>4335910</v>
      </c>
      <c r="F8" s="188">
        <f>SUM(F9:F10)</f>
        <v>4850000</v>
      </c>
      <c r="G8" s="188">
        <f>SUM(G9:G10)</f>
        <v>4962100</v>
      </c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</row>
    <row r="9" spans="1:223">
      <c r="A9" s="9"/>
      <c r="B9" s="10" t="s">
        <v>4</v>
      </c>
      <c r="C9" s="32" t="s">
        <v>5</v>
      </c>
      <c r="D9" s="89">
        <v>2800000</v>
      </c>
      <c r="E9" s="126">
        <v>2789800</v>
      </c>
      <c r="F9" s="154">
        <v>3300000</v>
      </c>
      <c r="G9" s="154">
        <v>3368650</v>
      </c>
    </row>
    <row r="10" spans="1:223">
      <c r="A10" s="9"/>
      <c r="B10" s="10" t="s">
        <v>6</v>
      </c>
      <c r="C10" s="32" t="s">
        <v>7</v>
      </c>
      <c r="D10" s="89">
        <v>1450000</v>
      </c>
      <c r="E10" s="126">
        <v>1546110</v>
      </c>
      <c r="F10" s="154">
        <v>1550000</v>
      </c>
      <c r="G10" s="154">
        <v>1593450</v>
      </c>
    </row>
    <row r="11" spans="1:223" s="8" customFormat="1">
      <c r="A11" s="72" t="s">
        <v>8</v>
      </c>
      <c r="B11" s="75"/>
      <c r="C11" s="74"/>
      <c r="D11" s="90">
        <f>SUM(D12:D14)</f>
        <v>12550000</v>
      </c>
      <c r="E11" s="127">
        <f>SUM(E12:E14)</f>
        <v>14163377</v>
      </c>
      <c r="F11" s="155">
        <f>SUM(F12:F14)</f>
        <v>14150000</v>
      </c>
      <c r="G11" s="155">
        <f>SUM(G12:G14)</f>
        <v>14998408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23">
      <c r="A12" s="9"/>
      <c r="B12" s="10" t="s">
        <v>9</v>
      </c>
      <c r="C12" s="32" t="s">
        <v>10</v>
      </c>
      <c r="D12" s="91">
        <v>9700000</v>
      </c>
      <c r="E12" s="128">
        <v>11236119</v>
      </c>
      <c r="F12" s="156">
        <v>11250000</v>
      </c>
      <c r="G12" s="156">
        <f>5618060+6613510</f>
        <v>12231570</v>
      </c>
      <c r="HJ12"/>
      <c r="HK12"/>
      <c r="HL12"/>
      <c r="HM12"/>
      <c r="HN12"/>
      <c r="HO12"/>
    </row>
    <row r="13" spans="1:223">
      <c r="A13" s="9"/>
      <c r="B13" s="10" t="s">
        <v>11</v>
      </c>
      <c r="C13" s="32" t="s">
        <v>12</v>
      </c>
      <c r="D13" s="92">
        <v>2200000</v>
      </c>
      <c r="E13" s="129">
        <v>2273686</v>
      </c>
      <c r="F13" s="145">
        <v>2250000</v>
      </c>
      <c r="G13" s="145">
        <v>2045998</v>
      </c>
      <c r="HJ13"/>
      <c r="HK13"/>
      <c r="HL13"/>
      <c r="HM13"/>
      <c r="HN13"/>
      <c r="HO13"/>
    </row>
    <row r="14" spans="1:223" ht="15.75" customHeight="1">
      <c r="A14" s="9"/>
      <c r="B14" s="10" t="s">
        <v>13</v>
      </c>
      <c r="C14" s="32" t="s">
        <v>14</v>
      </c>
      <c r="D14" s="91">
        <v>650000</v>
      </c>
      <c r="E14" s="128">
        <v>653572</v>
      </c>
      <c r="F14" s="156">
        <v>650000</v>
      </c>
      <c r="G14" s="156">
        <v>720840</v>
      </c>
      <c r="HJ14"/>
      <c r="HK14"/>
      <c r="HL14"/>
      <c r="HM14"/>
      <c r="HN14"/>
      <c r="HO14"/>
    </row>
    <row r="15" spans="1:223" s="8" customFormat="1">
      <c r="A15" s="72" t="s">
        <v>15</v>
      </c>
      <c r="B15" s="73"/>
      <c r="C15" s="74"/>
      <c r="D15" s="88">
        <f>SUM(D16:D25)</f>
        <v>1705500</v>
      </c>
      <c r="E15" s="127">
        <f>SUM(E16:E25)</f>
        <v>2094052.9500000002</v>
      </c>
      <c r="F15" s="155">
        <f>SUM(F16:F26)</f>
        <v>1802500</v>
      </c>
      <c r="G15" s="155">
        <f>SUM(G16:G26)</f>
        <v>303800.92000000004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223">
      <c r="A16" s="9"/>
      <c r="B16" s="10" t="s">
        <v>16</v>
      </c>
      <c r="C16" s="32" t="s">
        <v>17</v>
      </c>
      <c r="D16" s="93">
        <v>500000</v>
      </c>
      <c r="E16" s="130">
        <v>544686</v>
      </c>
      <c r="F16" s="157">
        <v>500000</v>
      </c>
      <c r="G16" s="157">
        <v>114147</v>
      </c>
      <c r="HK16"/>
      <c r="HL16"/>
      <c r="HM16"/>
      <c r="HN16"/>
      <c r="HO16"/>
    </row>
    <row r="17" spans="1:223">
      <c r="A17" s="9"/>
      <c r="B17" s="10" t="s">
        <v>18</v>
      </c>
      <c r="C17" s="32" t="s">
        <v>19</v>
      </c>
      <c r="D17" s="94">
        <v>70000</v>
      </c>
      <c r="E17" s="131">
        <v>43561.25</v>
      </c>
      <c r="F17" s="158">
        <v>55000</v>
      </c>
      <c r="G17" s="158">
        <v>21230</v>
      </c>
      <c r="HK17"/>
      <c r="HL17"/>
      <c r="HM17"/>
      <c r="HN17"/>
      <c r="HO17"/>
    </row>
    <row r="18" spans="1:223">
      <c r="A18" s="9"/>
      <c r="B18" s="10" t="s">
        <v>20</v>
      </c>
      <c r="C18" s="32" t="s">
        <v>21</v>
      </c>
      <c r="D18" s="95">
        <v>520000</v>
      </c>
      <c r="E18" s="132">
        <v>503220</v>
      </c>
      <c r="F18" s="159">
        <v>520000</v>
      </c>
      <c r="G18" s="159">
        <v>51280</v>
      </c>
      <c r="HK18"/>
      <c r="HL18"/>
      <c r="HM18"/>
      <c r="HN18"/>
      <c r="HO18"/>
    </row>
    <row r="19" spans="1:223">
      <c r="A19" s="9"/>
      <c r="B19" s="10" t="s">
        <v>22</v>
      </c>
      <c r="C19" s="32" t="s">
        <v>23</v>
      </c>
      <c r="D19" s="96">
        <v>185000</v>
      </c>
      <c r="E19" s="133">
        <v>179250</v>
      </c>
      <c r="F19" s="160">
        <v>180000</v>
      </c>
      <c r="G19" s="160"/>
      <c r="HK19"/>
      <c r="HL19"/>
      <c r="HM19"/>
      <c r="HN19"/>
      <c r="HO19"/>
    </row>
    <row r="20" spans="1:223">
      <c r="A20" s="9"/>
      <c r="B20" s="10" t="s">
        <v>24</v>
      </c>
      <c r="C20" s="32" t="s">
        <v>25</v>
      </c>
      <c r="D20" s="97">
        <v>58000</v>
      </c>
      <c r="E20" s="133">
        <v>57600</v>
      </c>
      <c r="F20" s="160">
        <v>58000</v>
      </c>
      <c r="G20" s="160"/>
      <c r="HK20"/>
      <c r="HL20"/>
      <c r="HM20"/>
      <c r="HN20"/>
      <c r="HO20"/>
    </row>
    <row r="21" spans="1:223">
      <c r="A21" s="9"/>
      <c r="B21" s="10" t="s">
        <v>26</v>
      </c>
      <c r="C21" s="32" t="s">
        <v>27</v>
      </c>
      <c r="D21" s="93">
        <v>90000</v>
      </c>
      <c r="E21" s="130">
        <v>93446.1</v>
      </c>
      <c r="F21" s="161">
        <v>90000</v>
      </c>
      <c r="G21" s="161">
        <v>9576.92</v>
      </c>
      <c r="HK21"/>
      <c r="HL21"/>
      <c r="HM21"/>
      <c r="HN21"/>
      <c r="HO21"/>
    </row>
    <row r="22" spans="1:223">
      <c r="A22" s="9"/>
      <c r="B22" s="10" t="s">
        <v>28</v>
      </c>
      <c r="C22" s="32" t="s">
        <v>29</v>
      </c>
      <c r="D22" s="93">
        <v>75000</v>
      </c>
      <c r="E22" s="130">
        <v>73800</v>
      </c>
      <c r="F22" s="157">
        <v>75000</v>
      </c>
      <c r="G22" s="157">
        <v>2500</v>
      </c>
      <c r="HK22"/>
      <c r="HL22"/>
      <c r="HM22"/>
      <c r="HN22"/>
      <c r="HO22"/>
    </row>
    <row r="23" spans="1:223">
      <c r="A23" s="9"/>
      <c r="B23" s="10" t="s">
        <v>30</v>
      </c>
      <c r="C23" s="32" t="s">
        <v>31</v>
      </c>
      <c r="D23" s="98">
        <v>100000</v>
      </c>
      <c r="E23" s="134">
        <v>111400.6</v>
      </c>
      <c r="F23" s="162">
        <v>100000</v>
      </c>
      <c r="G23" s="162">
        <v>15866</v>
      </c>
    </row>
    <row r="24" spans="1:223">
      <c r="A24" s="9"/>
      <c r="B24" s="10" t="s">
        <v>32</v>
      </c>
      <c r="C24" s="32" t="s">
        <v>33</v>
      </c>
      <c r="D24" s="99">
        <v>12000</v>
      </c>
      <c r="E24" s="135">
        <v>12750</v>
      </c>
      <c r="F24" s="160">
        <v>12000</v>
      </c>
      <c r="G24" s="160">
        <v>2000</v>
      </c>
    </row>
    <row r="25" spans="1:223">
      <c r="A25" s="9"/>
      <c r="B25" s="10" t="s">
        <v>34</v>
      </c>
      <c r="C25" s="32" t="s">
        <v>35</v>
      </c>
      <c r="D25" s="93">
        <v>95500</v>
      </c>
      <c r="E25" s="130">
        <f>471239+3100</f>
        <v>474339</v>
      </c>
      <c r="F25" s="157">
        <f>212500-45000</f>
        <v>167500</v>
      </c>
      <c r="G25" s="157">
        <v>83700</v>
      </c>
    </row>
    <row r="26" spans="1:223">
      <c r="A26" s="122"/>
      <c r="B26" s="10" t="s">
        <v>310</v>
      </c>
      <c r="C26" s="123" t="s">
        <v>311</v>
      </c>
      <c r="D26" s="124"/>
      <c r="E26" s="103"/>
      <c r="F26" s="157">
        <v>45000</v>
      </c>
      <c r="G26" s="157">
        <v>3501</v>
      </c>
    </row>
    <row r="27" spans="1:223">
      <c r="A27" s="72" t="s">
        <v>36</v>
      </c>
      <c r="B27" s="75"/>
      <c r="C27" s="74"/>
      <c r="D27" s="90">
        <f>SUM(D28:D31)</f>
        <v>600000</v>
      </c>
      <c r="E27" s="127">
        <f>SUM(E28:E31)</f>
        <v>734555.92999999993</v>
      </c>
      <c r="F27" s="155">
        <f>SUM(F28:F31)</f>
        <v>660000</v>
      </c>
      <c r="G27" s="155">
        <f>SUM(G28:G31)</f>
        <v>609779.04</v>
      </c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</row>
    <row r="28" spans="1:223">
      <c r="A28" s="9"/>
      <c r="B28" s="10" t="s">
        <v>37</v>
      </c>
      <c r="C28" s="32" t="s">
        <v>38</v>
      </c>
      <c r="D28" s="99">
        <v>70000</v>
      </c>
      <c r="E28" s="135">
        <v>62869.46</v>
      </c>
      <c r="F28" s="160">
        <v>180000</v>
      </c>
      <c r="G28" s="160">
        <v>74047</v>
      </c>
    </row>
    <row r="29" spans="1:223">
      <c r="A29" s="9"/>
      <c r="B29" s="10" t="s">
        <v>39</v>
      </c>
      <c r="C29" s="32" t="s">
        <v>40</v>
      </c>
      <c r="D29" s="92">
        <v>130000</v>
      </c>
      <c r="E29" s="129">
        <v>132840.98000000001</v>
      </c>
      <c r="F29" s="145">
        <v>100000</v>
      </c>
      <c r="G29" s="145">
        <v>46406.7</v>
      </c>
    </row>
    <row r="30" spans="1:223">
      <c r="A30" s="9"/>
      <c r="B30" s="10" t="s">
        <v>41</v>
      </c>
      <c r="C30" s="32" t="s">
        <v>42</v>
      </c>
      <c r="D30" s="92">
        <v>380000</v>
      </c>
      <c r="E30" s="129">
        <v>507175.29</v>
      </c>
      <c r="F30" s="145">
        <v>350000</v>
      </c>
      <c r="G30" s="145">
        <v>223778</v>
      </c>
    </row>
    <row r="31" spans="1:223" ht="15" customHeight="1">
      <c r="A31" s="9"/>
      <c r="B31" s="10" t="s">
        <v>43</v>
      </c>
      <c r="C31" s="32" t="s">
        <v>44</v>
      </c>
      <c r="D31" s="92">
        <v>20000</v>
      </c>
      <c r="E31" s="129">
        <v>31670.2</v>
      </c>
      <c r="F31" s="145">
        <v>30000</v>
      </c>
      <c r="G31" s="145">
        <v>265547.34000000003</v>
      </c>
    </row>
    <row r="32" spans="1:223">
      <c r="A32" s="72" t="s">
        <v>295</v>
      </c>
      <c r="B32" s="73"/>
      <c r="C32" s="74"/>
      <c r="D32" s="90">
        <f>SUM(D33:D35)</f>
        <v>45000</v>
      </c>
      <c r="E32" s="127">
        <f>SUM(E33:E35)</f>
        <v>328557.5</v>
      </c>
      <c r="F32" s="155">
        <f>SUM(F33:F35)</f>
        <v>310000</v>
      </c>
      <c r="G32" s="155">
        <f>SUM(G33:G35)</f>
        <v>16070</v>
      </c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</row>
    <row r="33" spans="1:159" s="13" customFormat="1">
      <c r="A33" s="11"/>
      <c r="B33" s="12" t="s">
        <v>45</v>
      </c>
      <c r="C33" s="85" t="s">
        <v>46</v>
      </c>
      <c r="D33" s="92">
        <v>5000</v>
      </c>
      <c r="E33" s="129">
        <v>20000</v>
      </c>
      <c r="F33" s="145">
        <v>20000</v>
      </c>
      <c r="G33" s="145">
        <v>11750</v>
      </c>
    </row>
    <row r="34" spans="1:159">
      <c r="A34" s="14"/>
      <c r="B34" s="10" t="s">
        <v>47</v>
      </c>
      <c r="C34" s="85" t="s">
        <v>48</v>
      </c>
      <c r="D34" s="100">
        <v>10000</v>
      </c>
      <c r="E34" s="135">
        <v>288337.5</v>
      </c>
      <c r="F34" s="160">
        <v>270000</v>
      </c>
      <c r="G34" s="160"/>
    </row>
    <row r="35" spans="1:159" ht="15.75" thickBot="1">
      <c r="A35" s="79"/>
      <c r="B35" s="80" t="s">
        <v>298</v>
      </c>
      <c r="C35" s="33" t="s">
        <v>296</v>
      </c>
      <c r="D35" s="99">
        <v>30000</v>
      </c>
      <c r="E35" s="136">
        <v>20220</v>
      </c>
      <c r="F35" s="163">
        <v>20000</v>
      </c>
      <c r="G35" s="163">
        <v>4320</v>
      </c>
    </row>
    <row r="36" spans="1:159" ht="15.75" thickBot="1">
      <c r="A36" s="50" t="s">
        <v>49</v>
      </c>
      <c r="B36" s="46"/>
      <c r="C36" s="51"/>
      <c r="D36" s="101">
        <f>D8+D11+D15+D27+D32</f>
        <v>19150500</v>
      </c>
      <c r="E36" s="48">
        <f>E8+E11+E15+E27+E32</f>
        <v>21656453.379999999</v>
      </c>
      <c r="F36" s="164">
        <f>F8+F11+F15+F27+F32</f>
        <v>21772500</v>
      </c>
      <c r="G36" s="164">
        <f>G8+G11+G15+G27+G32</f>
        <v>20890157.960000001</v>
      </c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</row>
    <row r="37" spans="1:159" s="2" customFormat="1" ht="15.75" customHeight="1" thickBot="1">
      <c r="A37" s="1"/>
      <c r="C37" s="27"/>
      <c r="D37" s="34"/>
      <c r="E37" s="26"/>
      <c r="F37" s="151"/>
      <c r="G37" s="151"/>
    </row>
    <row r="38" spans="1:159">
      <c r="A38" s="4" t="s">
        <v>50</v>
      </c>
      <c r="B38" s="5"/>
      <c r="C38" s="29"/>
      <c r="D38" s="86">
        <v>2025</v>
      </c>
      <c r="E38" s="30">
        <v>2025</v>
      </c>
      <c r="F38" s="153">
        <v>2026</v>
      </c>
      <c r="G38" s="153"/>
    </row>
    <row r="39" spans="1:159" ht="30.75" customHeight="1" thickBot="1">
      <c r="A39" s="6" t="s">
        <v>1</v>
      </c>
      <c r="B39" s="7"/>
      <c r="C39" s="31" t="s">
        <v>2</v>
      </c>
      <c r="D39" s="87" t="s">
        <v>299</v>
      </c>
      <c r="E39" s="102" t="s">
        <v>291</v>
      </c>
      <c r="F39" s="102" t="s">
        <v>299</v>
      </c>
      <c r="G39" s="102" t="s">
        <v>317</v>
      </c>
    </row>
    <row r="40" spans="1:159">
      <c r="A40" s="68" t="s">
        <v>51</v>
      </c>
      <c r="B40" s="69"/>
      <c r="C40" s="70"/>
      <c r="D40" s="104">
        <f>SUM(D41:D50)</f>
        <v>2010000</v>
      </c>
      <c r="E40" s="71">
        <f>SUM(E41:E50)</f>
        <v>1805348.57</v>
      </c>
      <c r="F40" s="165">
        <f>SUM(F41:F50)</f>
        <v>1690000</v>
      </c>
      <c r="G40" s="165">
        <f>SUM(G41:G50)</f>
        <v>1076919.29</v>
      </c>
    </row>
    <row r="41" spans="1:159">
      <c r="A41" s="16"/>
      <c r="B41" s="10" t="s">
        <v>52</v>
      </c>
      <c r="C41" s="121" t="s">
        <v>300</v>
      </c>
      <c r="D41" s="105">
        <v>700000</v>
      </c>
      <c r="E41" s="137">
        <v>815804.29</v>
      </c>
      <c r="F41" s="166">
        <v>600000</v>
      </c>
      <c r="G41" s="166">
        <v>177845</v>
      </c>
    </row>
    <row r="42" spans="1:159">
      <c r="A42" s="16"/>
      <c r="B42" s="10" t="s">
        <v>53</v>
      </c>
      <c r="C42" s="121" t="s">
        <v>301</v>
      </c>
      <c r="D42" s="105">
        <v>550000</v>
      </c>
      <c r="E42" s="137">
        <v>401855</v>
      </c>
      <c r="F42" s="166">
        <v>400000</v>
      </c>
      <c r="G42" s="166">
        <v>177845</v>
      </c>
    </row>
    <row r="43" spans="1:159">
      <c r="A43" s="16"/>
      <c r="B43" s="10" t="s">
        <v>54</v>
      </c>
      <c r="C43" s="35" t="s">
        <v>292</v>
      </c>
      <c r="D43" s="105">
        <v>100000</v>
      </c>
      <c r="E43" s="137">
        <v>43890</v>
      </c>
      <c r="F43" s="166">
        <v>90000</v>
      </c>
      <c r="G43" s="166">
        <v>181972.29</v>
      </c>
    </row>
    <row r="44" spans="1:159">
      <c r="A44" s="16"/>
      <c r="B44" s="10" t="s">
        <v>55</v>
      </c>
      <c r="C44" s="35" t="s">
        <v>293</v>
      </c>
      <c r="D44" s="105">
        <v>0</v>
      </c>
      <c r="E44" s="137">
        <v>3969.33</v>
      </c>
      <c r="F44" s="166">
        <v>50000</v>
      </c>
      <c r="G44" s="166">
        <v>48038</v>
      </c>
    </row>
    <row r="45" spans="1:159">
      <c r="A45" s="16"/>
      <c r="B45" s="10" t="s">
        <v>56</v>
      </c>
      <c r="C45" s="36" t="s">
        <v>303</v>
      </c>
      <c r="D45" s="105">
        <v>95000</v>
      </c>
      <c r="E45" s="137">
        <v>82644.95</v>
      </c>
      <c r="F45" s="166">
        <v>120000</v>
      </c>
      <c r="G45" s="166">
        <v>116619</v>
      </c>
    </row>
    <row r="46" spans="1:159">
      <c r="A46" s="16"/>
      <c r="B46" s="10" t="s">
        <v>57</v>
      </c>
      <c r="C46" s="36" t="s">
        <v>302</v>
      </c>
      <c r="D46" s="105">
        <v>85000</v>
      </c>
      <c r="E46" s="137">
        <v>77575</v>
      </c>
      <c r="F46" s="166">
        <v>120000</v>
      </c>
      <c r="G46" s="166">
        <v>111721</v>
      </c>
    </row>
    <row r="47" spans="1:159">
      <c r="A47" s="16"/>
      <c r="B47" s="17" t="s">
        <v>58</v>
      </c>
      <c r="C47" s="35" t="s">
        <v>294</v>
      </c>
      <c r="D47" s="105">
        <v>30000</v>
      </c>
      <c r="E47" s="137">
        <v>29910</v>
      </c>
      <c r="F47" s="166">
        <v>0</v>
      </c>
      <c r="G47" s="166"/>
    </row>
    <row r="48" spans="1:159">
      <c r="A48" s="16"/>
      <c r="B48" s="17" t="s">
        <v>59</v>
      </c>
      <c r="C48" s="36" t="s">
        <v>60</v>
      </c>
      <c r="D48" s="105">
        <v>100000</v>
      </c>
      <c r="E48" s="137">
        <v>0</v>
      </c>
      <c r="F48" s="166">
        <v>30000</v>
      </c>
      <c r="G48" s="166"/>
    </row>
    <row r="49" spans="1:7">
      <c r="A49" s="16"/>
      <c r="B49" s="10" t="s">
        <v>61</v>
      </c>
      <c r="C49" s="35" t="s">
        <v>62</v>
      </c>
      <c r="D49" s="105">
        <v>100000</v>
      </c>
      <c r="E49" s="137">
        <v>99700</v>
      </c>
      <c r="F49" s="166">
        <v>30000</v>
      </c>
      <c r="G49" s="166">
        <v>12879</v>
      </c>
    </row>
    <row r="50" spans="1:7">
      <c r="A50" s="16"/>
      <c r="B50" s="10" t="s">
        <v>63</v>
      </c>
      <c r="C50" s="36" t="s">
        <v>64</v>
      </c>
      <c r="D50" s="105">
        <v>250000</v>
      </c>
      <c r="E50" s="137">
        <v>250000</v>
      </c>
      <c r="F50" s="166">
        <v>250000</v>
      </c>
      <c r="G50" s="166">
        <v>250000</v>
      </c>
    </row>
    <row r="51" spans="1:7">
      <c r="A51" s="65" t="s">
        <v>65</v>
      </c>
      <c r="B51" s="66"/>
      <c r="C51" s="67"/>
      <c r="D51" s="90">
        <f>SUM(D52:D65)</f>
        <v>1798500</v>
      </c>
      <c r="E51" s="127">
        <f>SUM(E52:E65)</f>
        <v>1752717.3599999999</v>
      </c>
      <c r="F51" s="167">
        <f>SUM(F52:F65)</f>
        <v>2018000</v>
      </c>
      <c r="G51" s="167">
        <f>SUM(G52:G65)</f>
        <v>1456542.07</v>
      </c>
    </row>
    <row r="52" spans="1:7">
      <c r="A52" s="16"/>
      <c r="B52" s="10" t="s">
        <v>66</v>
      </c>
      <c r="C52" s="32" t="s">
        <v>67</v>
      </c>
      <c r="D52" s="106">
        <v>650000</v>
      </c>
      <c r="E52" s="138">
        <v>605000</v>
      </c>
      <c r="F52" s="168">
        <v>670000</v>
      </c>
      <c r="G52" s="168">
        <v>591704.53</v>
      </c>
    </row>
    <row r="53" spans="1:7">
      <c r="A53" s="16"/>
      <c r="B53" s="10" t="s">
        <v>68</v>
      </c>
      <c r="C53" s="32" t="s">
        <v>69</v>
      </c>
      <c r="D53" s="106">
        <v>320000</v>
      </c>
      <c r="E53" s="138">
        <v>300000</v>
      </c>
      <c r="F53" s="169">
        <v>330000</v>
      </c>
      <c r="G53" s="169">
        <v>384437.54</v>
      </c>
    </row>
    <row r="54" spans="1:7">
      <c r="A54" s="16"/>
      <c r="B54" s="10" t="s">
        <v>70</v>
      </c>
      <c r="C54" s="32" t="s">
        <v>71</v>
      </c>
      <c r="D54" s="106">
        <v>210000</v>
      </c>
      <c r="E54" s="138">
        <v>210000</v>
      </c>
      <c r="F54" s="170">
        <v>210000</v>
      </c>
      <c r="G54" s="170">
        <v>210000</v>
      </c>
    </row>
    <row r="55" spans="1:7">
      <c r="A55" s="16"/>
      <c r="B55" s="10" t="s">
        <v>72</v>
      </c>
      <c r="C55" s="32" t="s">
        <v>73</v>
      </c>
      <c r="D55" s="106">
        <v>28000</v>
      </c>
      <c r="E55" s="138">
        <v>31000</v>
      </c>
      <c r="F55" s="170">
        <v>32000</v>
      </c>
      <c r="G55" s="170"/>
    </row>
    <row r="56" spans="1:7">
      <c r="A56" s="16"/>
      <c r="B56" s="10" t="s">
        <v>74</v>
      </c>
      <c r="C56" s="32" t="s">
        <v>75</v>
      </c>
      <c r="D56" s="106">
        <v>35000</v>
      </c>
      <c r="E56" s="138">
        <v>30000</v>
      </c>
      <c r="F56" s="170">
        <v>35000</v>
      </c>
      <c r="G56" s="170"/>
    </row>
    <row r="57" spans="1:7">
      <c r="A57" s="16"/>
      <c r="B57" s="10" t="s">
        <v>76</v>
      </c>
      <c r="C57" s="32" t="s">
        <v>77</v>
      </c>
      <c r="D57" s="106">
        <v>35000</v>
      </c>
      <c r="E57" s="138">
        <v>35000</v>
      </c>
      <c r="F57" s="170">
        <v>35000</v>
      </c>
      <c r="G57" s="170">
        <v>35000</v>
      </c>
    </row>
    <row r="58" spans="1:7">
      <c r="A58" s="16"/>
      <c r="B58" s="10" t="s">
        <v>78</v>
      </c>
      <c r="C58" s="32" t="s">
        <v>79</v>
      </c>
      <c r="D58" s="106">
        <v>250000</v>
      </c>
      <c r="E58" s="138">
        <f>229610.36+13100</f>
        <v>242710.36</v>
      </c>
      <c r="F58" s="170">
        <v>250000</v>
      </c>
      <c r="G58" s="170">
        <v>-30000</v>
      </c>
    </row>
    <row r="59" spans="1:7">
      <c r="A59" s="16"/>
      <c r="B59" s="10" t="s">
        <v>80</v>
      </c>
      <c r="C59" s="32" t="s">
        <v>81</v>
      </c>
      <c r="D59" s="106">
        <v>40000</v>
      </c>
      <c r="E59" s="138">
        <v>35000</v>
      </c>
      <c r="F59" s="170">
        <v>40000</v>
      </c>
      <c r="G59" s="170"/>
    </row>
    <row r="60" spans="1:7">
      <c r="A60" s="16"/>
      <c r="B60" s="10" t="s">
        <v>82</v>
      </c>
      <c r="C60" s="32" t="s">
        <v>83</v>
      </c>
      <c r="D60" s="106">
        <v>27500</v>
      </c>
      <c r="E60" s="138">
        <v>24000</v>
      </c>
      <c r="F60" s="170">
        <v>30000</v>
      </c>
      <c r="G60" s="170">
        <v>30000</v>
      </c>
    </row>
    <row r="61" spans="1:7">
      <c r="A61" s="16"/>
      <c r="B61" s="10" t="s">
        <v>84</v>
      </c>
      <c r="C61" s="32" t="s">
        <v>85</v>
      </c>
      <c r="D61" s="106">
        <v>40000</v>
      </c>
      <c r="E61" s="138">
        <v>40000</v>
      </c>
      <c r="F61" s="170">
        <v>40000</v>
      </c>
      <c r="G61" s="170"/>
    </row>
    <row r="62" spans="1:7">
      <c r="A62" s="16"/>
      <c r="B62" s="10" t="s">
        <v>86</v>
      </c>
      <c r="C62" s="32" t="s">
        <v>87</v>
      </c>
      <c r="D62" s="106">
        <v>23000</v>
      </c>
      <c r="E62" s="138">
        <v>20000</v>
      </c>
      <c r="F62" s="170">
        <v>26000</v>
      </c>
      <c r="G62" s="170"/>
    </row>
    <row r="63" spans="1:7">
      <c r="A63" s="16"/>
      <c r="B63" s="10" t="s">
        <v>88</v>
      </c>
      <c r="C63" s="32" t="s">
        <v>89</v>
      </c>
      <c r="D63" s="106">
        <v>90000</v>
      </c>
      <c r="E63" s="138">
        <v>130007</v>
      </c>
      <c r="F63" s="170">
        <v>270000</v>
      </c>
      <c r="G63" s="170">
        <v>235400</v>
      </c>
    </row>
    <row r="64" spans="1:7">
      <c r="A64" s="16"/>
      <c r="B64" s="10" t="s">
        <v>90</v>
      </c>
      <c r="C64" s="32" t="s">
        <v>91</v>
      </c>
      <c r="D64" s="107">
        <v>10000</v>
      </c>
      <c r="E64" s="139">
        <v>10000</v>
      </c>
      <c r="F64" s="170">
        <v>10000</v>
      </c>
      <c r="G64" s="170"/>
    </row>
    <row r="65" spans="1:7">
      <c r="A65" s="16"/>
      <c r="B65" s="10" t="s">
        <v>92</v>
      </c>
      <c r="C65" s="32" t="s">
        <v>93</v>
      </c>
      <c r="D65" s="106">
        <v>40000</v>
      </c>
      <c r="E65" s="138">
        <v>40000</v>
      </c>
      <c r="F65" s="170">
        <v>40000</v>
      </c>
      <c r="G65" s="170"/>
    </row>
    <row r="66" spans="1:7">
      <c r="A66" s="65" t="s">
        <v>94</v>
      </c>
      <c r="B66" s="66"/>
      <c r="C66" s="67"/>
      <c r="D66" s="90">
        <f>SUM(D67:D72)</f>
        <v>1080000</v>
      </c>
      <c r="E66" s="127">
        <f>SUM(E67:E73)</f>
        <v>1312884.06</v>
      </c>
      <c r="F66" s="167">
        <f>SUM(F67:F73)</f>
        <v>1371000</v>
      </c>
      <c r="G66" s="167">
        <f>SUM(G67:G73)</f>
        <v>379902.81</v>
      </c>
    </row>
    <row r="67" spans="1:7">
      <c r="A67" s="16"/>
      <c r="B67" s="10" t="s">
        <v>95</v>
      </c>
      <c r="C67" s="32" t="s">
        <v>306</v>
      </c>
      <c r="D67" s="108">
        <v>150000</v>
      </c>
      <c r="E67" s="140">
        <v>88347.5</v>
      </c>
      <c r="F67" s="171">
        <v>90000</v>
      </c>
      <c r="G67" s="171">
        <v>256148</v>
      </c>
    </row>
    <row r="68" spans="1:7">
      <c r="A68" s="16"/>
      <c r="B68" s="10" t="s">
        <v>96</v>
      </c>
      <c r="C68" s="32" t="s">
        <v>307</v>
      </c>
      <c r="D68" s="108">
        <v>150000</v>
      </c>
      <c r="E68" s="140">
        <v>170369.27</v>
      </c>
      <c r="F68" s="171">
        <v>170000</v>
      </c>
      <c r="G68" s="171">
        <v>103718</v>
      </c>
    </row>
    <row r="69" spans="1:7">
      <c r="A69" s="16"/>
      <c r="B69" s="10" t="s">
        <v>97</v>
      </c>
      <c r="C69" s="36" t="s">
        <v>308</v>
      </c>
      <c r="D69" s="108">
        <v>390000</v>
      </c>
      <c r="E69" s="140">
        <v>417383</v>
      </c>
      <c r="F69" s="171">
        <v>430000</v>
      </c>
      <c r="G69" s="171"/>
    </row>
    <row r="70" spans="1:7">
      <c r="A70" s="16"/>
      <c r="B70" s="10" t="s">
        <v>98</v>
      </c>
      <c r="C70" s="36" t="s">
        <v>309</v>
      </c>
      <c r="D70" s="108">
        <v>10000</v>
      </c>
      <c r="E70" s="140">
        <v>11138</v>
      </c>
      <c r="F70" s="171">
        <v>10000</v>
      </c>
      <c r="G70" s="171"/>
    </row>
    <row r="71" spans="1:7">
      <c r="A71" s="16"/>
      <c r="B71" s="10" t="s">
        <v>99</v>
      </c>
      <c r="C71" s="33" t="s">
        <v>100</v>
      </c>
      <c r="D71" s="108">
        <v>85000</v>
      </c>
      <c r="E71" s="140">
        <v>84498</v>
      </c>
      <c r="F71" s="171">
        <v>85000</v>
      </c>
      <c r="G71" s="171"/>
    </row>
    <row r="72" spans="1:7">
      <c r="A72" s="16"/>
      <c r="B72" s="10" t="s">
        <v>101</v>
      </c>
      <c r="C72" s="33" t="s">
        <v>102</v>
      </c>
      <c r="D72" s="108">
        <v>295000</v>
      </c>
      <c r="E72" s="140">
        <v>280975.28999999998</v>
      </c>
      <c r="F72" s="171">
        <v>295000</v>
      </c>
      <c r="G72" s="171">
        <v>20036.810000000001</v>
      </c>
    </row>
    <row r="73" spans="1:7">
      <c r="A73" s="16"/>
      <c r="B73" s="187" t="s">
        <v>297</v>
      </c>
      <c r="C73" s="33" t="s">
        <v>305</v>
      </c>
      <c r="D73" s="108">
        <f>273100</f>
        <v>273100</v>
      </c>
      <c r="E73" s="140">
        <v>260173</v>
      </c>
      <c r="F73" s="171">
        <v>291000</v>
      </c>
      <c r="G73" s="171"/>
    </row>
    <row r="74" spans="1:7">
      <c r="A74" s="65" t="s">
        <v>103</v>
      </c>
      <c r="B74" s="66"/>
      <c r="C74" s="67"/>
      <c r="D74" s="90">
        <f>SUM(D75:D85)</f>
        <v>516500</v>
      </c>
      <c r="E74" s="127">
        <f>SUM(E75:E85)</f>
        <v>519972.19</v>
      </c>
      <c r="F74" s="167">
        <f>SUM(F75:F85)</f>
        <v>591400</v>
      </c>
      <c r="G74" s="167">
        <f>SUM(G75:G85)</f>
        <v>-57878</v>
      </c>
    </row>
    <row r="75" spans="1:7">
      <c r="A75" s="16"/>
      <c r="B75" s="10" t="s">
        <v>104</v>
      </c>
      <c r="C75" s="32" t="s">
        <v>105</v>
      </c>
      <c r="D75" s="109">
        <v>85000</v>
      </c>
      <c r="E75" s="147">
        <v>85000</v>
      </c>
      <c r="F75" s="172">
        <v>85000</v>
      </c>
      <c r="G75" s="172">
        <v>85000</v>
      </c>
    </row>
    <row r="76" spans="1:7">
      <c r="A76" s="16"/>
      <c r="B76" s="10" t="s">
        <v>106</v>
      </c>
      <c r="C76" s="32" t="s">
        <v>107</v>
      </c>
      <c r="D76" s="109">
        <v>25000</v>
      </c>
      <c r="E76" s="147">
        <v>30000</v>
      </c>
      <c r="F76" s="172">
        <v>30000</v>
      </c>
      <c r="G76" s="172">
        <v>30000</v>
      </c>
    </row>
    <row r="77" spans="1:7">
      <c r="A77" s="16"/>
      <c r="B77" s="10" t="s">
        <v>108</v>
      </c>
      <c r="C77" s="32" t="s">
        <v>109</v>
      </c>
      <c r="D77" s="109">
        <v>80000</v>
      </c>
      <c r="E77" s="147">
        <v>80000</v>
      </c>
      <c r="F77" s="172">
        <v>92000</v>
      </c>
      <c r="G77" s="172"/>
    </row>
    <row r="78" spans="1:7">
      <c r="A78" s="16"/>
      <c r="B78" s="10" t="s">
        <v>110</v>
      </c>
      <c r="C78" s="32" t="s">
        <v>111</v>
      </c>
      <c r="D78" s="109">
        <v>34000</v>
      </c>
      <c r="E78" s="147">
        <v>34000</v>
      </c>
      <c r="F78" s="172">
        <v>39000</v>
      </c>
      <c r="G78" s="172"/>
    </row>
    <row r="79" spans="1:7">
      <c r="A79" s="16"/>
      <c r="B79" s="10" t="s">
        <v>112</v>
      </c>
      <c r="C79" s="32" t="s">
        <v>113</v>
      </c>
      <c r="D79" s="109">
        <v>80000</v>
      </c>
      <c r="E79" s="147">
        <v>70000</v>
      </c>
      <c r="F79" s="172">
        <v>92000</v>
      </c>
      <c r="G79" s="172"/>
    </row>
    <row r="80" spans="1:7">
      <c r="A80" s="16"/>
      <c r="B80" s="10" t="s">
        <v>114</v>
      </c>
      <c r="C80" s="32" t="s">
        <v>115</v>
      </c>
      <c r="D80" s="109">
        <v>25000</v>
      </c>
      <c r="E80" s="147">
        <v>25000</v>
      </c>
      <c r="F80" s="172">
        <v>30000</v>
      </c>
      <c r="G80" s="172">
        <v>30000</v>
      </c>
    </row>
    <row r="81" spans="1:7">
      <c r="A81" s="16"/>
      <c r="B81" s="10" t="s">
        <v>116</v>
      </c>
      <c r="C81" s="32" t="s">
        <v>117</v>
      </c>
      <c r="D81" s="109">
        <v>25000</v>
      </c>
      <c r="E81" s="147">
        <v>25000</v>
      </c>
      <c r="F81" s="172">
        <v>30000</v>
      </c>
      <c r="G81" s="172">
        <v>30000</v>
      </c>
    </row>
    <row r="82" spans="1:7">
      <c r="A82" s="16"/>
      <c r="B82" s="10" t="s">
        <v>118</v>
      </c>
      <c r="C82" s="32" t="s">
        <v>119</v>
      </c>
      <c r="D82" s="109">
        <v>28000</v>
      </c>
      <c r="E82" s="147">
        <v>25000</v>
      </c>
      <c r="F82" s="172">
        <v>32000</v>
      </c>
      <c r="G82" s="172"/>
    </row>
    <row r="83" spans="1:7">
      <c r="A83" s="16"/>
      <c r="B83" s="10" t="s">
        <v>120</v>
      </c>
      <c r="C83" s="32" t="s">
        <v>121</v>
      </c>
      <c r="D83" s="109">
        <v>90000</v>
      </c>
      <c r="E83" s="147">
        <v>98035.19</v>
      </c>
      <c r="F83" s="173">
        <v>105000</v>
      </c>
      <c r="G83" s="173">
        <v>-274917</v>
      </c>
    </row>
    <row r="84" spans="1:7">
      <c r="A84" s="16"/>
      <c r="B84" s="10" t="s">
        <v>122</v>
      </c>
      <c r="C84" s="32" t="s">
        <v>123</v>
      </c>
      <c r="D84" s="109">
        <v>11500</v>
      </c>
      <c r="E84" s="147">
        <v>17937</v>
      </c>
      <c r="F84" s="174">
        <v>18000</v>
      </c>
      <c r="G84" s="174">
        <v>9239</v>
      </c>
    </row>
    <row r="85" spans="1:7">
      <c r="A85" s="16"/>
      <c r="B85" s="10" t="s">
        <v>124</v>
      </c>
      <c r="C85" s="32" t="s">
        <v>125</v>
      </c>
      <c r="D85" s="109">
        <v>33000</v>
      </c>
      <c r="E85" s="147">
        <v>30000</v>
      </c>
      <c r="F85" s="175">
        <v>38400</v>
      </c>
      <c r="G85" s="175">
        <v>32800</v>
      </c>
    </row>
    <row r="86" spans="1:7">
      <c r="A86" s="61" t="s">
        <v>126</v>
      </c>
      <c r="B86" s="62"/>
      <c r="C86" s="64"/>
      <c r="D86" s="110">
        <f>SUM(D87:D90)</f>
        <v>725000</v>
      </c>
      <c r="E86" s="141">
        <f>SUM(E87:E90)</f>
        <v>772986.67999999993</v>
      </c>
      <c r="F86" s="167">
        <f>SUM(F87:F90)</f>
        <v>1050000</v>
      </c>
      <c r="G86" s="167">
        <f>SUM(G87:G90)</f>
        <v>321354</v>
      </c>
    </row>
    <row r="87" spans="1:7">
      <c r="A87" s="9"/>
      <c r="B87" s="10" t="s">
        <v>127</v>
      </c>
      <c r="C87" s="32" t="s">
        <v>128</v>
      </c>
      <c r="D87" s="105">
        <v>100000</v>
      </c>
      <c r="E87" s="137">
        <v>143390</v>
      </c>
      <c r="F87" s="166">
        <v>350000</v>
      </c>
      <c r="G87" s="166">
        <v>192915</v>
      </c>
    </row>
    <row r="88" spans="1:7">
      <c r="A88" s="9"/>
      <c r="B88" s="10" t="s">
        <v>129</v>
      </c>
      <c r="C88" s="32" t="s">
        <v>130</v>
      </c>
      <c r="D88" s="105">
        <v>100000</v>
      </c>
      <c r="E88" s="137">
        <v>71077</v>
      </c>
      <c r="F88" s="166">
        <v>100000</v>
      </c>
      <c r="G88" s="166">
        <v>0</v>
      </c>
    </row>
    <row r="89" spans="1:7">
      <c r="A89" s="9"/>
      <c r="B89" s="10" t="s">
        <v>131</v>
      </c>
      <c r="C89" s="37" t="s">
        <v>132</v>
      </c>
      <c r="D89" s="111">
        <v>225000</v>
      </c>
      <c r="E89" s="142">
        <v>225389</v>
      </c>
      <c r="F89" s="146">
        <v>270000</v>
      </c>
      <c r="G89" s="146">
        <v>28470</v>
      </c>
    </row>
    <row r="90" spans="1:7">
      <c r="A90" s="9"/>
      <c r="B90" s="10" t="s">
        <v>133</v>
      </c>
      <c r="C90" s="37" t="s">
        <v>134</v>
      </c>
      <c r="D90" s="111">
        <v>300000</v>
      </c>
      <c r="E90" s="142">
        <v>333130.68</v>
      </c>
      <c r="F90" s="146">
        <v>330000</v>
      </c>
      <c r="G90" s="146">
        <v>99969</v>
      </c>
    </row>
    <row r="91" spans="1:7">
      <c r="A91" s="61" t="s">
        <v>135</v>
      </c>
      <c r="B91" s="62"/>
      <c r="C91" s="63"/>
      <c r="D91" s="90">
        <f>SUM(D92:D93)</f>
        <v>200000</v>
      </c>
      <c r="E91" s="127">
        <f>SUM(E92:E93)</f>
        <v>100000</v>
      </c>
      <c r="F91" s="167">
        <f>SUM(F92:F93)</f>
        <v>400000</v>
      </c>
      <c r="G91" s="167">
        <f>SUM(G92:G93)</f>
        <v>126775</v>
      </c>
    </row>
    <row r="92" spans="1:7">
      <c r="A92" s="9"/>
      <c r="B92" s="10" t="s">
        <v>136</v>
      </c>
      <c r="C92" s="32" t="s">
        <v>137</v>
      </c>
      <c r="D92" s="91">
        <v>100000</v>
      </c>
      <c r="E92" s="128">
        <v>0</v>
      </c>
      <c r="F92" s="171">
        <v>200000</v>
      </c>
      <c r="G92" s="171">
        <v>126775</v>
      </c>
    </row>
    <row r="93" spans="1:7">
      <c r="A93" s="9"/>
      <c r="B93" s="10" t="s">
        <v>138</v>
      </c>
      <c r="C93" s="32" t="s">
        <v>139</v>
      </c>
      <c r="D93" s="91">
        <v>100000</v>
      </c>
      <c r="E93" s="128">
        <v>100000</v>
      </c>
      <c r="F93" s="171">
        <v>200000</v>
      </c>
      <c r="G93" s="171"/>
    </row>
    <row r="94" spans="1:7">
      <c r="A94" s="55" t="s">
        <v>140</v>
      </c>
      <c r="B94" s="56"/>
      <c r="C94" s="57"/>
      <c r="D94" s="90">
        <f>SUM(D95:D98)</f>
        <v>233000</v>
      </c>
      <c r="E94" s="127">
        <f>SUM(E95:E98)</f>
        <v>358253.28</v>
      </c>
      <c r="F94" s="167">
        <f>SUM(F95:F98)</f>
        <v>278000</v>
      </c>
      <c r="G94" s="167">
        <f>SUM(G95:G98)</f>
        <v>108587.75</v>
      </c>
    </row>
    <row r="95" spans="1:7">
      <c r="A95" s="9"/>
      <c r="B95" s="10" t="s">
        <v>141</v>
      </c>
      <c r="C95" s="32" t="s">
        <v>142</v>
      </c>
      <c r="D95" s="92">
        <v>18000</v>
      </c>
      <c r="E95" s="129">
        <v>13564</v>
      </c>
      <c r="F95" s="146">
        <v>18000</v>
      </c>
      <c r="G95" s="146">
        <v>0</v>
      </c>
    </row>
    <row r="96" spans="1:7">
      <c r="A96" s="16"/>
      <c r="B96" s="10" t="s">
        <v>143</v>
      </c>
      <c r="C96" s="32" t="s">
        <v>144</v>
      </c>
      <c r="D96" s="92">
        <v>150000</v>
      </c>
      <c r="E96" s="129">
        <v>296762.45</v>
      </c>
      <c r="F96" s="146">
        <v>200000</v>
      </c>
      <c r="G96" s="146">
        <v>93820.75</v>
      </c>
    </row>
    <row r="97" spans="1:223">
      <c r="A97" s="16"/>
      <c r="B97" s="10" t="s">
        <v>145</v>
      </c>
      <c r="C97" s="32" t="s">
        <v>146</v>
      </c>
      <c r="D97" s="92">
        <v>15000</v>
      </c>
      <c r="E97" s="129">
        <v>0</v>
      </c>
      <c r="F97" s="146">
        <v>10000</v>
      </c>
      <c r="G97" s="146"/>
    </row>
    <row r="98" spans="1:223">
      <c r="A98" s="16"/>
      <c r="B98" s="10" t="s">
        <v>147</v>
      </c>
      <c r="C98" s="32" t="s">
        <v>148</v>
      </c>
      <c r="D98" s="111">
        <v>50000</v>
      </c>
      <c r="E98" s="142">
        <v>47926.83</v>
      </c>
      <c r="F98" s="146">
        <v>50000</v>
      </c>
      <c r="G98" s="146">
        <v>14767</v>
      </c>
    </row>
    <row r="99" spans="1:223">
      <c r="A99" s="55" t="s">
        <v>149</v>
      </c>
      <c r="B99" s="56"/>
      <c r="C99" s="57"/>
      <c r="D99" s="90">
        <f>SUM(D100:D102)</f>
        <v>520000</v>
      </c>
      <c r="E99" s="127">
        <f>SUM(E100:E102)</f>
        <v>435881.42000000004</v>
      </c>
      <c r="F99" s="167">
        <f>SUM(F100:F102)</f>
        <v>460000</v>
      </c>
      <c r="G99" s="167">
        <f>SUM(G100:G102)</f>
        <v>3678</v>
      </c>
    </row>
    <row r="100" spans="1:223">
      <c r="A100" s="9"/>
      <c r="B100" s="10" t="s">
        <v>150</v>
      </c>
      <c r="C100" s="32" t="s">
        <v>151</v>
      </c>
      <c r="D100" s="92">
        <v>50000</v>
      </c>
      <c r="E100" s="129">
        <v>47277.75</v>
      </c>
      <c r="F100" s="146">
        <v>50000</v>
      </c>
      <c r="G100" s="146"/>
    </row>
    <row r="101" spans="1:223">
      <c r="A101" s="9"/>
      <c r="B101" s="10" t="s">
        <v>152</v>
      </c>
      <c r="C101" s="32" t="s">
        <v>153</v>
      </c>
      <c r="D101" s="92">
        <v>400000</v>
      </c>
      <c r="E101" s="129">
        <v>322753.90000000002</v>
      </c>
      <c r="F101" s="146">
        <v>340000</v>
      </c>
      <c r="G101" s="146"/>
    </row>
    <row r="102" spans="1:223">
      <c r="A102" s="9"/>
      <c r="B102" s="10" t="s">
        <v>154</v>
      </c>
      <c r="C102" s="32" t="s">
        <v>155</v>
      </c>
      <c r="D102" s="92">
        <v>70000</v>
      </c>
      <c r="E102" s="129">
        <v>65849.77</v>
      </c>
      <c r="F102" s="146">
        <v>70000</v>
      </c>
      <c r="G102" s="146">
        <v>3678</v>
      </c>
    </row>
    <row r="103" spans="1:223">
      <c r="A103" s="55" t="s">
        <v>156</v>
      </c>
      <c r="B103" s="56"/>
      <c r="C103" s="57"/>
      <c r="D103" s="90">
        <f>SUM(D104:D106)</f>
        <v>134000</v>
      </c>
      <c r="E103" s="127">
        <f>SUM(E104:E106)</f>
        <v>134051.20000000001</v>
      </c>
      <c r="F103" s="167">
        <f>SUM(F104:F106)</f>
        <v>164000</v>
      </c>
      <c r="G103" s="167">
        <f>SUM(G104:G106)</f>
        <v>70000</v>
      </c>
    </row>
    <row r="104" spans="1:223">
      <c r="A104" s="9"/>
      <c r="B104" s="10" t="s">
        <v>157</v>
      </c>
      <c r="C104" s="32" t="s">
        <v>158</v>
      </c>
      <c r="D104" s="92">
        <v>120000</v>
      </c>
      <c r="E104" s="129">
        <v>120000</v>
      </c>
      <c r="F104" s="146">
        <v>150000</v>
      </c>
      <c r="G104" s="146">
        <v>67000</v>
      </c>
    </row>
    <row r="105" spans="1:223">
      <c r="A105" s="9"/>
      <c r="B105" s="10" t="s">
        <v>159</v>
      </c>
      <c r="C105" s="32" t="s">
        <v>160</v>
      </c>
      <c r="D105" s="92">
        <v>8000</v>
      </c>
      <c r="E105" s="129">
        <v>8051.2</v>
      </c>
      <c r="F105" s="146">
        <v>8000</v>
      </c>
      <c r="G105" s="146"/>
    </row>
    <row r="106" spans="1:223">
      <c r="A106" s="9"/>
      <c r="B106" s="10" t="s">
        <v>161</v>
      </c>
      <c r="C106" s="32" t="s">
        <v>162</v>
      </c>
      <c r="D106" s="92">
        <v>6000</v>
      </c>
      <c r="E106" s="129">
        <v>6000</v>
      </c>
      <c r="F106" s="146">
        <v>6000</v>
      </c>
      <c r="G106" s="146">
        <v>3000</v>
      </c>
      <c r="HK106"/>
      <c r="HL106"/>
      <c r="HM106"/>
      <c r="HN106"/>
      <c r="HO106"/>
    </row>
    <row r="107" spans="1:223">
      <c r="A107" s="58" t="s">
        <v>163</v>
      </c>
      <c r="B107" s="59"/>
      <c r="C107" s="60"/>
      <c r="D107" s="90">
        <f>SUM(D108:D115)</f>
        <v>5290000</v>
      </c>
      <c r="E107" s="127">
        <f>SUM(E108:E115)</f>
        <v>5719888.0300000003</v>
      </c>
      <c r="F107" s="167">
        <f>SUM(F108:F115)</f>
        <v>5830000</v>
      </c>
      <c r="G107" s="167">
        <f>SUM(G108:G116)</f>
        <v>91707</v>
      </c>
      <c r="HK107"/>
      <c r="HL107"/>
      <c r="HM107"/>
      <c r="HN107"/>
      <c r="HO107"/>
    </row>
    <row r="108" spans="1:223">
      <c r="A108" s="9"/>
      <c r="B108" s="10" t="s">
        <v>164</v>
      </c>
      <c r="C108" s="32" t="s">
        <v>165</v>
      </c>
      <c r="D108" s="92">
        <v>850000</v>
      </c>
      <c r="E108" s="129">
        <f>860000-10000</f>
        <v>850000</v>
      </c>
      <c r="F108" s="146">
        <v>850000</v>
      </c>
      <c r="G108" s="146"/>
      <c r="HK108"/>
      <c r="HL108"/>
      <c r="HM108"/>
      <c r="HN108"/>
      <c r="HO108"/>
    </row>
    <row r="109" spans="1:223">
      <c r="A109" s="9"/>
      <c r="B109" s="10" t="s">
        <v>166</v>
      </c>
      <c r="C109" s="32" t="s">
        <v>167</v>
      </c>
      <c r="D109" s="92">
        <v>100000</v>
      </c>
      <c r="E109" s="129">
        <v>100000</v>
      </c>
      <c r="F109" s="146">
        <v>100000</v>
      </c>
      <c r="G109" s="146"/>
      <c r="HK109"/>
      <c r="HL109"/>
      <c r="HM109"/>
      <c r="HN109"/>
      <c r="HO109"/>
    </row>
    <row r="110" spans="1:223">
      <c r="A110" s="9"/>
      <c r="B110" s="10" t="s">
        <v>168</v>
      </c>
      <c r="C110" s="32" t="s">
        <v>169</v>
      </c>
      <c r="D110" s="92">
        <v>70000</v>
      </c>
      <c r="E110" s="129">
        <v>69990</v>
      </c>
      <c r="F110" s="146">
        <v>100000</v>
      </c>
      <c r="G110" s="146">
        <v>37886</v>
      </c>
      <c r="HK110"/>
      <c r="HL110"/>
      <c r="HM110"/>
      <c r="HN110"/>
      <c r="HO110"/>
    </row>
    <row r="111" spans="1:223">
      <c r="A111" s="9"/>
      <c r="B111" s="10" t="s">
        <v>170</v>
      </c>
      <c r="C111" s="32" t="s">
        <v>171</v>
      </c>
      <c r="D111" s="89">
        <v>1450000</v>
      </c>
      <c r="E111" s="126">
        <v>1546625</v>
      </c>
      <c r="F111" s="177">
        <v>1550000</v>
      </c>
      <c r="G111" s="177"/>
      <c r="HK111"/>
      <c r="HL111"/>
      <c r="HM111"/>
      <c r="HN111"/>
      <c r="HO111"/>
    </row>
    <row r="112" spans="1:223">
      <c r="A112" s="9"/>
      <c r="B112" s="10" t="s">
        <v>172</v>
      </c>
      <c r="C112" s="32" t="s">
        <v>173</v>
      </c>
      <c r="D112" s="112">
        <v>1300000</v>
      </c>
      <c r="E112" s="143">
        <v>1834472</v>
      </c>
      <c r="F112" s="178">
        <v>1850000</v>
      </c>
      <c r="G112" s="178"/>
      <c r="HK112"/>
      <c r="HL112"/>
      <c r="HM112"/>
      <c r="HN112"/>
      <c r="HO112"/>
    </row>
    <row r="113" spans="1:7">
      <c r="A113" s="9"/>
      <c r="B113" s="10" t="s">
        <v>174</v>
      </c>
      <c r="C113" s="32" t="s">
        <v>175</v>
      </c>
      <c r="D113" s="111">
        <v>800000</v>
      </c>
      <c r="E113" s="142">
        <v>791800</v>
      </c>
      <c r="F113" s="146">
        <v>800000</v>
      </c>
      <c r="G113" s="146"/>
    </row>
    <row r="114" spans="1:7">
      <c r="A114" s="9"/>
      <c r="B114" s="10" t="s">
        <v>176</v>
      </c>
      <c r="C114" s="32" t="s">
        <v>177</v>
      </c>
      <c r="D114" s="92">
        <v>270000</v>
      </c>
      <c r="E114" s="129">
        <v>183520</v>
      </c>
      <c r="F114" s="146">
        <v>230000</v>
      </c>
      <c r="G114" s="146">
        <v>33821</v>
      </c>
    </row>
    <row r="115" spans="1:7">
      <c r="A115" s="9"/>
      <c r="B115" s="10" t="s">
        <v>178</v>
      </c>
      <c r="C115" s="32" t="s">
        <v>179</v>
      </c>
      <c r="D115" s="91">
        <v>450000</v>
      </c>
      <c r="E115" s="128">
        <v>343481.03</v>
      </c>
      <c r="F115" s="171">
        <v>350000</v>
      </c>
      <c r="G115" s="171">
        <v>20000</v>
      </c>
    </row>
    <row r="116" spans="1:7">
      <c r="A116" s="122"/>
      <c r="B116" s="80" t="s">
        <v>313</v>
      </c>
      <c r="C116" s="123"/>
      <c r="D116" s="189"/>
      <c r="E116" s="128"/>
      <c r="F116" s="171"/>
      <c r="G116" s="171"/>
    </row>
    <row r="117" spans="1:7">
      <c r="A117" s="55" t="s">
        <v>180</v>
      </c>
      <c r="B117" s="56"/>
      <c r="C117" s="57"/>
      <c r="D117" s="90">
        <f>SUM(D118:D119)</f>
        <v>240000</v>
      </c>
      <c r="E117" s="127">
        <f>SUM(E118:E119)</f>
        <v>320518.08</v>
      </c>
      <c r="F117" s="167">
        <f>SUM(F118:F119)</f>
        <v>148000</v>
      </c>
      <c r="G117" s="167">
        <f>SUM(G118:G119)</f>
        <v>10650</v>
      </c>
    </row>
    <row r="118" spans="1:7">
      <c r="A118" s="9"/>
      <c r="B118" s="10" t="s">
        <v>181</v>
      </c>
      <c r="C118" s="32" t="s">
        <v>182</v>
      </c>
      <c r="D118" s="92">
        <f>13000+112000</f>
        <v>125000</v>
      </c>
      <c r="E118" s="129">
        <f>174399+18900</f>
        <v>193299</v>
      </c>
      <c r="F118" s="146">
        <v>33000</v>
      </c>
      <c r="G118" s="146"/>
    </row>
    <row r="119" spans="1:7">
      <c r="A119" s="9"/>
      <c r="B119" s="10" t="s">
        <v>183</v>
      </c>
      <c r="C119" s="32" t="s">
        <v>184</v>
      </c>
      <c r="D119" s="111">
        <v>115000</v>
      </c>
      <c r="E119" s="142">
        <v>127219.08</v>
      </c>
      <c r="F119" s="146">
        <v>115000</v>
      </c>
      <c r="G119" s="146">
        <v>10650</v>
      </c>
    </row>
    <row r="120" spans="1:7">
      <c r="A120" s="55" t="s">
        <v>185</v>
      </c>
      <c r="B120" s="56"/>
      <c r="C120" s="57"/>
      <c r="D120" s="90">
        <f>SUM(D121:D129)</f>
        <v>1167000</v>
      </c>
      <c r="E120" s="127">
        <f>SUM(E121:E129)</f>
        <v>1203217.8</v>
      </c>
      <c r="F120" s="167">
        <f>SUM(F121:F129)</f>
        <v>1172000</v>
      </c>
      <c r="G120" s="167">
        <f>SUM(G121:G129)</f>
        <v>479898.69</v>
      </c>
    </row>
    <row r="121" spans="1:7">
      <c r="A121" s="9"/>
      <c r="B121" s="18" t="s">
        <v>186</v>
      </c>
      <c r="C121" s="38" t="s">
        <v>187</v>
      </c>
      <c r="D121" s="113">
        <f>392000+45000</f>
        <v>437000</v>
      </c>
      <c r="E121" s="148">
        <v>436819</v>
      </c>
      <c r="F121" s="179">
        <f>392000+45000</f>
        <v>437000</v>
      </c>
      <c r="G121" s="179">
        <v>124668</v>
      </c>
    </row>
    <row r="122" spans="1:7">
      <c r="A122" s="16"/>
      <c r="B122" s="19" t="s">
        <v>188</v>
      </c>
      <c r="C122" s="39" t="s">
        <v>189</v>
      </c>
      <c r="D122" s="114">
        <v>80000</v>
      </c>
      <c r="E122" s="144">
        <f>140669.1+15000</f>
        <v>155669.1</v>
      </c>
      <c r="F122" s="180">
        <v>110000</v>
      </c>
      <c r="G122" s="180">
        <v>31099.69</v>
      </c>
    </row>
    <row r="123" spans="1:7">
      <c r="A123" s="9"/>
      <c r="B123" s="18" t="s">
        <v>190</v>
      </c>
      <c r="C123" s="38" t="s">
        <v>191</v>
      </c>
      <c r="D123" s="114">
        <v>20000</v>
      </c>
      <c r="E123" s="144">
        <v>0</v>
      </c>
      <c r="F123" s="180">
        <v>15000</v>
      </c>
      <c r="G123" s="180"/>
    </row>
    <row r="124" spans="1:7">
      <c r="A124" s="9"/>
      <c r="B124" s="18" t="s">
        <v>192</v>
      </c>
      <c r="C124" s="38" t="s">
        <v>193</v>
      </c>
      <c r="D124" s="114">
        <v>150000</v>
      </c>
      <c r="E124" s="144">
        <v>142000</v>
      </c>
      <c r="F124" s="180">
        <v>150000</v>
      </c>
      <c r="G124" s="180">
        <v>24500</v>
      </c>
    </row>
    <row r="125" spans="1:7">
      <c r="A125" s="9"/>
      <c r="B125" s="18" t="s">
        <v>194</v>
      </c>
      <c r="C125" s="38" t="s">
        <v>195</v>
      </c>
      <c r="D125" s="114">
        <v>50000</v>
      </c>
      <c r="E125" s="144">
        <v>60509</v>
      </c>
      <c r="F125" s="180">
        <v>90000</v>
      </c>
      <c r="G125" s="180">
        <v>65151</v>
      </c>
    </row>
    <row r="126" spans="1:7">
      <c r="A126" s="9"/>
      <c r="B126" s="18" t="s">
        <v>196</v>
      </c>
      <c r="C126" s="40" t="s">
        <v>197</v>
      </c>
      <c r="D126" s="114">
        <v>110000</v>
      </c>
      <c r="E126" s="144">
        <v>108900</v>
      </c>
      <c r="F126" s="181">
        <v>110000</v>
      </c>
      <c r="G126" s="181">
        <v>54450</v>
      </c>
    </row>
    <row r="127" spans="1:7">
      <c r="A127" s="9"/>
      <c r="B127" s="20" t="s">
        <v>198</v>
      </c>
      <c r="C127" s="40" t="s">
        <v>199</v>
      </c>
      <c r="D127" s="114">
        <v>180000</v>
      </c>
      <c r="E127" s="144">
        <v>158117.70000000001</v>
      </c>
      <c r="F127" s="180">
        <v>200000</v>
      </c>
      <c r="G127" s="180">
        <v>112100</v>
      </c>
    </row>
    <row r="128" spans="1:7">
      <c r="A128" s="9"/>
      <c r="B128" s="20" t="s">
        <v>200</v>
      </c>
      <c r="C128" s="38" t="s">
        <v>201</v>
      </c>
      <c r="D128" s="115">
        <v>80000</v>
      </c>
      <c r="E128" s="144">
        <v>81553</v>
      </c>
      <c r="F128" s="182">
        <v>0</v>
      </c>
      <c r="G128" s="182">
        <v>0</v>
      </c>
    </row>
    <row r="129" spans="1:7">
      <c r="A129" s="9"/>
      <c r="B129" s="18" t="s">
        <v>202</v>
      </c>
      <c r="C129" s="41" t="s">
        <v>203</v>
      </c>
      <c r="D129" s="116">
        <v>60000</v>
      </c>
      <c r="E129" s="144">
        <v>59650</v>
      </c>
      <c r="F129" s="183">
        <v>60000</v>
      </c>
      <c r="G129" s="183">
        <v>67930</v>
      </c>
    </row>
    <row r="130" spans="1:7">
      <c r="A130" s="55" t="s">
        <v>204</v>
      </c>
      <c r="B130" s="56"/>
      <c r="C130" s="57"/>
      <c r="D130" s="88">
        <v>0</v>
      </c>
      <c r="E130" s="127">
        <v>0</v>
      </c>
      <c r="F130" s="167">
        <v>0</v>
      </c>
      <c r="G130" s="167">
        <v>0</v>
      </c>
    </row>
    <row r="131" spans="1:7">
      <c r="A131" s="52" t="s">
        <v>205</v>
      </c>
      <c r="B131" s="53"/>
      <c r="C131" s="54"/>
      <c r="D131" s="90">
        <f>SUM(D132:D137)</f>
        <v>2925600</v>
      </c>
      <c r="E131" s="127">
        <f>SUM(E132:E137)</f>
        <v>2885854</v>
      </c>
      <c r="F131" s="167">
        <f>SUM(F132:F137)</f>
        <v>3143500</v>
      </c>
      <c r="G131" s="167">
        <f>SUM(G132:G137)</f>
        <v>1585677.65</v>
      </c>
    </row>
    <row r="132" spans="1:7">
      <c r="A132" s="16"/>
      <c r="B132" s="10" t="s">
        <v>206</v>
      </c>
      <c r="C132" s="32" t="s">
        <v>207</v>
      </c>
      <c r="D132" s="92">
        <v>2110000</v>
      </c>
      <c r="E132" s="129">
        <v>2113339</v>
      </c>
      <c r="F132" s="146">
        <v>2300000</v>
      </c>
      <c r="G132" s="146">
        <v>1255467.6499999999</v>
      </c>
    </row>
    <row r="133" spans="1:7">
      <c r="A133" s="16"/>
      <c r="B133" s="10" t="s">
        <v>208</v>
      </c>
      <c r="C133" s="32" t="s">
        <v>312</v>
      </c>
      <c r="D133" s="91">
        <v>450000</v>
      </c>
      <c r="E133" s="128">
        <v>423700</v>
      </c>
      <c r="F133" s="171">
        <v>470000</v>
      </c>
      <c r="G133" s="171">
        <v>177946</v>
      </c>
    </row>
    <row r="134" spans="1:7">
      <c r="A134" s="9"/>
      <c r="B134" s="10" t="s">
        <v>209</v>
      </c>
      <c r="C134" s="32" t="s">
        <v>210</v>
      </c>
      <c r="D134" s="91">
        <v>162000</v>
      </c>
      <c r="E134" s="128">
        <v>158247</v>
      </c>
      <c r="F134" s="171">
        <v>170000</v>
      </c>
      <c r="G134" s="171">
        <v>65801</v>
      </c>
    </row>
    <row r="135" spans="1:7">
      <c r="A135" s="9"/>
      <c r="B135" s="10" t="s">
        <v>211</v>
      </c>
      <c r="C135" s="32" t="s">
        <v>212</v>
      </c>
      <c r="D135" s="91">
        <v>7600</v>
      </c>
      <c r="E135" s="128">
        <v>7277</v>
      </c>
      <c r="F135" s="171">
        <v>7500</v>
      </c>
      <c r="G135" s="171">
        <v>3784</v>
      </c>
    </row>
    <row r="136" spans="1:7">
      <c r="A136" s="9"/>
      <c r="B136" s="10" t="s">
        <v>213</v>
      </c>
      <c r="C136" s="32" t="s">
        <v>214</v>
      </c>
      <c r="D136" s="92">
        <v>66000</v>
      </c>
      <c r="E136" s="129">
        <v>63000</v>
      </c>
      <c r="F136" s="146">
        <v>66000</v>
      </c>
      <c r="G136" s="146">
        <v>27000</v>
      </c>
    </row>
    <row r="137" spans="1:7">
      <c r="A137" s="9"/>
      <c r="B137" s="10" t="s">
        <v>215</v>
      </c>
      <c r="C137" s="32" t="s">
        <v>216</v>
      </c>
      <c r="D137" s="92">
        <v>130000</v>
      </c>
      <c r="E137" s="129">
        <v>120291</v>
      </c>
      <c r="F137" s="146">
        <v>130000</v>
      </c>
      <c r="G137" s="146">
        <v>55679</v>
      </c>
    </row>
    <row r="138" spans="1:7">
      <c r="A138" s="52" t="s">
        <v>217</v>
      </c>
      <c r="B138" s="53"/>
      <c r="C138" s="54"/>
      <c r="D138" s="90">
        <f>SUM(D139:D148)</f>
        <v>2311000</v>
      </c>
      <c r="E138" s="127">
        <f>SUM(E139:E148)</f>
        <v>2309059</v>
      </c>
      <c r="F138" s="167">
        <f>SUM(F139:F148)</f>
        <v>2204000</v>
      </c>
      <c r="G138" s="167">
        <f>SUM(G139:G148)</f>
        <v>765925</v>
      </c>
    </row>
    <row r="139" spans="1:7">
      <c r="A139" s="9"/>
      <c r="B139" s="10" t="s">
        <v>218</v>
      </c>
      <c r="C139" s="32" t="s">
        <v>219</v>
      </c>
      <c r="D139" s="117">
        <f>12*(40000+2*7500+3*5000+18000)</f>
        <v>1056000</v>
      </c>
      <c r="E139" s="128">
        <v>1045889</v>
      </c>
      <c r="F139" s="184">
        <f>2*(40000+2*7500+3*5000+18000)+10*(20000+5000+6000+3*7500+18000)</f>
        <v>891000</v>
      </c>
      <c r="G139" s="184">
        <v>408875</v>
      </c>
    </row>
    <row r="140" spans="1:7">
      <c r="A140" s="16"/>
      <c r="B140" s="10" t="s">
        <v>220</v>
      </c>
      <c r="C140" s="32" t="s">
        <v>221</v>
      </c>
      <c r="D140" s="92">
        <v>103000</v>
      </c>
      <c r="E140" s="129">
        <v>103000</v>
      </c>
      <c r="F140" s="146">
        <v>121000</v>
      </c>
      <c r="G140" s="146">
        <v>58500</v>
      </c>
    </row>
    <row r="141" spans="1:7">
      <c r="A141" s="9"/>
      <c r="B141" s="10" t="s">
        <v>222</v>
      </c>
      <c r="C141" s="32" t="s">
        <v>223</v>
      </c>
      <c r="D141" s="92">
        <f>12*(25000+2*3000)</f>
        <v>372000</v>
      </c>
      <c r="E141" s="129">
        <f>12*(25000+2*3000)</f>
        <v>372000</v>
      </c>
      <c r="F141" s="146">
        <f>12*(25000+2*3000)</f>
        <v>372000</v>
      </c>
      <c r="G141" s="146">
        <v>152000</v>
      </c>
    </row>
    <row r="142" spans="1:7">
      <c r="A142" s="9"/>
      <c r="B142" s="10" t="s">
        <v>224</v>
      </c>
      <c r="C142" s="32" t="s">
        <v>225</v>
      </c>
      <c r="D142" s="92">
        <v>45000</v>
      </c>
      <c r="E142" s="129">
        <v>41200</v>
      </c>
      <c r="F142" s="146">
        <v>55000</v>
      </c>
      <c r="G142" s="146">
        <v>25500</v>
      </c>
    </row>
    <row r="143" spans="1:7">
      <c r="A143" s="9"/>
      <c r="B143" s="10" t="s">
        <v>226</v>
      </c>
      <c r="C143" s="32" t="s">
        <v>304</v>
      </c>
      <c r="D143" s="92">
        <v>200000</v>
      </c>
      <c r="E143" s="129">
        <v>200000</v>
      </c>
      <c r="F143" s="176">
        <v>200000</v>
      </c>
      <c r="G143" s="176">
        <v>34000</v>
      </c>
    </row>
    <row r="144" spans="1:7">
      <c r="A144" s="9"/>
      <c r="B144" s="10" t="s">
        <v>227</v>
      </c>
      <c r="C144" s="32" t="s">
        <v>228</v>
      </c>
      <c r="D144" s="92">
        <v>20000</v>
      </c>
      <c r="E144" s="129">
        <v>14520</v>
      </c>
      <c r="F144" s="146">
        <v>20000</v>
      </c>
      <c r="G144" s="146">
        <v>6050</v>
      </c>
    </row>
    <row r="145" spans="1:7">
      <c r="A145" s="9"/>
      <c r="B145" s="10" t="s">
        <v>229</v>
      </c>
      <c r="C145" s="32" t="s">
        <v>230</v>
      </c>
      <c r="D145" s="92">
        <v>140000</v>
      </c>
      <c r="E145" s="129">
        <v>140000</v>
      </c>
      <c r="F145" s="146">
        <v>140000</v>
      </c>
      <c r="G145" s="146">
        <v>56000</v>
      </c>
    </row>
    <row r="146" spans="1:7">
      <c r="A146" s="9"/>
      <c r="B146" s="10" t="s">
        <v>231</v>
      </c>
      <c r="C146" s="32" t="s">
        <v>232</v>
      </c>
      <c r="D146" s="92">
        <v>30000</v>
      </c>
      <c r="E146" s="129">
        <v>30000</v>
      </c>
      <c r="F146" s="146">
        <v>30000</v>
      </c>
      <c r="G146" s="146"/>
    </row>
    <row r="147" spans="1:7">
      <c r="A147" s="9"/>
      <c r="B147" s="10" t="s">
        <v>233</v>
      </c>
      <c r="C147" s="42" t="s">
        <v>234</v>
      </c>
      <c r="D147" s="92">
        <v>320000</v>
      </c>
      <c r="E147" s="129">
        <f>350450+10000-8000-15000</f>
        <v>337450</v>
      </c>
      <c r="F147" s="146">
        <v>350000</v>
      </c>
      <c r="G147" s="146">
        <v>25000</v>
      </c>
    </row>
    <row r="148" spans="1:7">
      <c r="A148" s="9"/>
      <c r="B148" s="10" t="s">
        <v>235</v>
      </c>
      <c r="C148" s="32" t="s">
        <v>236</v>
      </c>
      <c r="D148" s="92">
        <v>25000</v>
      </c>
      <c r="E148" s="129">
        <f>17000+8000</f>
        <v>25000</v>
      </c>
      <c r="F148" s="146">
        <v>25000</v>
      </c>
      <c r="G148" s="146"/>
    </row>
    <row r="149" spans="1:7">
      <c r="A149" s="43" t="s">
        <v>237</v>
      </c>
      <c r="B149" s="44"/>
      <c r="C149" s="45"/>
      <c r="D149" s="90">
        <f>SUM(D150:D160)</f>
        <v>490000</v>
      </c>
      <c r="E149" s="127">
        <f>SUM(E150:E160)</f>
        <v>327120.5</v>
      </c>
      <c r="F149" s="167">
        <f>SUM(F150:F160)</f>
        <v>430000</v>
      </c>
      <c r="G149" s="167">
        <f>SUM(G150:G160)</f>
        <v>209733.92</v>
      </c>
    </row>
    <row r="150" spans="1:7">
      <c r="A150" s="9"/>
      <c r="B150" s="10" t="s">
        <v>238</v>
      </c>
      <c r="C150" s="32" t="s">
        <v>239</v>
      </c>
      <c r="D150" s="92">
        <v>120000</v>
      </c>
      <c r="E150" s="129">
        <v>104650.5</v>
      </c>
      <c r="F150" s="146">
        <v>100000</v>
      </c>
      <c r="G150" s="146">
        <v>39646.5</v>
      </c>
    </row>
    <row r="151" spans="1:7">
      <c r="A151" s="16"/>
      <c r="B151" s="10" t="s">
        <v>240</v>
      </c>
      <c r="C151" s="32" t="s">
        <v>241</v>
      </c>
      <c r="D151" s="92">
        <v>130000</v>
      </c>
      <c r="E151" s="129">
        <v>87307</v>
      </c>
      <c r="F151" s="146">
        <v>130000</v>
      </c>
      <c r="G151" s="146">
        <v>105868</v>
      </c>
    </row>
    <row r="152" spans="1:7">
      <c r="A152" s="9"/>
      <c r="B152" s="10" t="s">
        <v>242</v>
      </c>
      <c r="C152" s="32" t="s">
        <v>243</v>
      </c>
      <c r="D152" s="92">
        <v>75000</v>
      </c>
      <c r="E152" s="129">
        <v>55007</v>
      </c>
      <c r="F152" s="146">
        <v>55000</v>
      </c>
      <c r="G152" s="146">
        <v>11014.42</v>
      </c>
    </row>
    <row r="153" spans="1:7">
      <c r="A153" s="9"/>
      <c r="B153" s="10" t="s">
        <v>244</v>
      </c>
      <c r="C153" s="32" t="s">
        <v>245</v>
      </c>
      <c r="D153" s="92">
        <v>45000</v>
      </c>
      <c r="E153" s="129">
        <v>34294</v>
      </c>
      <c r="F153" s="146">
        <v>40000</v>
      </c>
      <c r="G153" s="146"/>
    </row>
    <row r="154" spans="1:7">
      <c r="A154" s="9"/>
      <c r="B154" s="10" t="s">
        <v>246</v>
      </c>
      <c r="C154" s="32" t="s">
        <v>247</v>
      </c>
      <c r="D154" s="92">
        <v>30000</v>
      </c>
      <c r="E154" s="129">
        <v>12480</v>
      </c>
      <c r="F154" s="146">
        <v>10000</v>
      </c>
      <c r="G154" s="146">
        <v>5400</v>
      </c>
    </row>
    <row r="155" spans="1:7">
      <c r="A155" s="9"/>
      <c r="B155" s="10" t="s">
        <v>248</v>
      </c>
      <c r="C155" s="32" t="s">
        <v>249</v>
      </c>
      <c r="D155" s="92">
        <v>40000</v>
      </c>
      <c r="E155" s="129">
        <v>14322</v>
      </c>
      <c r="F155" s="146">
        <v>40000</v>
      </c>
      <c r="G155" s="146">
        <v>15355</v>
      </c>
    </row>
    <row r="156" spans="1:7">
      <c r="A156" s="9"/>
      <c r="B156" s="10" t="s">
        <v>250</v>
      </c>
      <c r="C156" s="32" t="s">
        <v>251</v>
      </c>
      <c r="D156" s="92">
        <v>5000</v>
      </c>
      <c r="E156" s="129">
        <v>0</v>
      </c>
      <c r="F156" s="146">
        <v>5000</v>
      </c>
      <c r="G156" s="146"/>
    </row>
    <row r="157" spans="1:7">
      <c r="A157" s="9"/>
      <c r="B157" s="10" t="s">
        <v>252</v>
      </c>
      <c r="C157" s="32" t="s">
        <v>253</v>
      </c>
      <c r="D157" s="92">
        <v>10000</v>
      </c>
      <c r="E157" s="129">
        <v>0</v>
      </c>
      <c r="F157" s="146">
        <v>10000</v>
      </c>
      <c r="G157" s="146"/>
    </row>
    <row r="158" spans="1:7">
      <c r="A158" s="9"/>
      <c r="B158" s="10" t="s">
        <v>254</v>
      </c>
      <c r="C158" s="32" t="s">
        <v>255</v>
      </c>
      <c r="D158" s="92">
        <v>10000</v>
      </c>
      <c r="E158" s="129">
        <v>2781</v>
      </c>
      <c r="F158" s="146">
        <v>5000</v>
      </c>
      <c r="G158" s="146">
        <v>1403</v>
      </c>
    </row>
    <row r="159" spans="1:7">
      <c r="A159" s="9"/>
      <c r="B159" s="10" t="s">
        <v>256</v>
      </c>
      <c r="C159" s="32" t="s">
        <v>257</v>
      </c>
      <c r="D159" s="111">
        <v>5000</v>
      </c>
      <c r="E159" s="142">
        <v>0</v>
      </c>
      <c r="F159" s="146">
        <v>5000</v>
      </c>
      <c r="G159" s="146"/>
    </row>
    <row r="160" spans="1:7">
      <c r="A160" s="9"/>
      <c r="B160" s="10" t="s">
        <v>258</v>
      </c>
      <c r="C160" s="32" t="s">
        <v>259</v>
      </c>
      <c r="D160" s="92">
        <v>20000</v>
      </c>
      <c r="E160" s="129">
        <v>16279</v>
      </c>
      <c r="F160" s="146">
        <v>30000</v>
      </c>
      <c r="G160" s="146">
        <v>31047</v>
      </c>
    </row>
    <row r="161" spans="1:223">
      <c r="A161" s="43" t="s">
        <v>260</v>
      </c>
      <c r="B161" s="44"/>
      <c r="C161" s="45"/>
      <c r="D161" s="90">
        <f>SUM(D162:D175)</f>
        <v>779900</v>
      </c>
      <c r="E161" s="127">
        <f>SUM(E162:E175)</f>
        <v>1039403.96</v>
      </c>
      <c r="F161" s="167">
        <f>SUM(F162:F175)</f>
        <v>822600</v>
      </c>
      <c r="G161" s="167">
        <f>SUM(G162:G175)</f>
        <v>120337</v>
      </c>
    </row>
    <row r="162" spans="1:223">
      <c r="A162" s="9"/>
      <c r="B162" s="10" t="s">
        <v>261</v>
      </c>
      <c r="C162" s="32" t="s">
        <v>262</v>
      </c>
      <c r="D162" s="118">
        <v>400000</v>
      </c>
      <c r="E162" s="137">
        <v>430520.07</v>
      </c>
      <c r="F162" s="166">
        <v>430000</v>
      </c>
      <c r="G162" s="166">
        <v>60552</v>
      </c>
    </row>
    <row r="163" spans="1:223">
      <c r="A163" s="16"/>
      <c r="B163" s="10" t="s">
        <v>263</v>
      </c>
      <c r="C163" s="32" t="s">
        <v>264</v>
      </c>
      <c r="D163" s="92">
        <v>15000</v>
      </c>
      <c r="E163" s="143">
        <v>0</v>
      </c>
      <c r="F163" s="146">
        <v>15000</v>
      </c>
      <c r="G163" s="146">
        <v>9789</v>
      </c>
    </row>
    <row r="164" spans="1:223">
      <c r="A164" s="9"/>
      <c r="B164" s="10" t="s">
        <v>265</v>
      </c>
      <c r="C164" s="32" t="s">
        <v>266</v>
      </c>
      <c r="D164" s="118">
        <v>30000</v>
      </c>
      <c r="E164" s="137">
        <v>38435.5</v>
      </c>
      <c r="F164" s="166">
        <v>30000</v>
      </c>
      <c r="G164" s="166">
        <v>7407</v>
      </c>
    </row>
    <row r="165" spans="1:223">
      <c r="A165" s="9"/>
      <c r="B165" s="10" t="s">
        <v>267</v>
      </c>
      <c r="C165" s="32" t="s">
        <v>268</v>
      </c>
      <c r="D165" s="118">
        <v>45000</v>
      </c>
      <c r="E165" s="137">
        <v>44147.07</v>
      </c>
      <c r="F165" s="166">
        <v>45000</v>
      </c>
      <c r="G165" s="166">
        <v>18322</v>
      </c>
    </row>
    <row r="166" spans="1:223">
      <c r="A166" s="9"/>
      <c r="B166" s="10" t="s">
        <v>269</v>
      </c>
      <c r="C166" s="32" t="s">
        <v>270</v>
      </c>
      <c r="D166" s="92">
        <v>15000</v>
      </c>
      <c r="E166" s="129">
        <v>15486</v>
      </c>
      <c r="F166" s="146">
        <v>15000</v>
      </c>
      <c r="G166" s="146">
        <v>4657</v>
      </c>
    </row>
    <row r="167" spans="1:223">
      <c r="A167" s="9"/>
      <c r="B167" s="10" t="s">
        <v>271</v>
      </c>
      <c r="C167" s="32" t="s">
        <v>272</v>
      </c>
      <c r="D167" s="92">
        <v>40000</v>
      </c>
      <c r="E167" s="129">
        <v>32643</v>
      </c>
      <c r="F167" s="146">
        <v>40000</v>
      </c>
      <c r="G167" s="146">
        <v>10589</v>
      </c>
      <c r="HO167"/>
    </row>
    <row r="168" spans="1:223">
      <c r="A168" s="9"/>
      <c r="B168" s="10" t="s">
        <v>273</v>
      </c>
      <c r="C168" s="32" t="s">
        <v>274</v>
      </c>
      <c r="D168" s="92">
        <v>50000</v>
      </c>
      <c r="E168" s="129">
        <v>30553</v>
      </c>
      <c r="F168" s="146">
        <v>35000</v>
      </c>
      <c r="G168" s="146">
        <v>4804</v>
      </c>
    </row>
    <row r="169" spans="1:223">
      <c r="A169" s="9"/>
      <c r="B169" s="10" t="s">
        <v>275</v>
      </c>
      <c r="C169" s="32" t="s">
        <v>276</v>
      </c>
      <c r="D169" s="92">
        <v>10000</v>
      </c>
      <c r="E169" s="129">
        <v>54298.32</v>
      </c>
      <c r="F169" s="146">
        <v>20000</v>
      </c>
      <c r="G169" s="146">
        <v>-38823</v>
      </c>
    </row>
    <row r="170" spans="1:223">
      <c r="A170" s="9"/>
      <c r="B170" s="10" t="s">
        <v>277</v>
      </c>
      <c r="C170" s="32" t="s">
        <v>278</v>
      </c>
      <c r="D170" s="92">
        <v>30000</v>
      </c>
      <c r="E170" s="129">
        <v>20809.580000000002</v>
      </c>
      <c r="F170" s="146">
        <v>30000</v>
      </c>
      <c r="G170" s="146">
        <v>1036</v>
      </c>
    </row>
    <row r="171" spans="1:223">
      <c r="A171" s="9"/>
      <c r="B171" s="10" t="s">
        <v>279</v>
      </c>
      <c r="C171" s="32" t="s">
        <v>280</v>
      </c>
      <c r="D171" s="92">
        <v>20000</v>
      </c>
      <c r="E171" s="129">
        <v>20197</v>
      </c>
      <c r="F171" s="146">
        <v>20000</v>
      </c>
      <c r="G171" s="146">
        <v>10595</v>
      </c>
    </row>
    <row r="172" spans="1:223">
      <c r="A172" s="9"/>
      <c r="B172" s="10" t="s">
        <v>281</v>
      </c>
      <c r="C172" s="32" t="s">
        <v>282</v>
      </c>
      <c r="D172" s="92">
        <v>75000</v>
      </c>
      <c r="E172" s="129">
        <f>100863.43-18900</f>
        <v>81963.429999999993</v>
      </c>
      <c r="F172" s="146">
        <v>75000</v>
      </c>
      <c r="G172" s="146">
        <v>20059</v>
      </c>
      <c r="HO172"/>
    </row>
    <row r="173" spans="1:223" ht="15" customHeight="1">
      <c r="A173" s="9"/>
      <c r="B173" s="10" t="s">
        <v>283</v>
      </c>
      <c r="C173" s="32" t="s">
        <v>284</v>
      </c>
      <c r="D173" s="119">
        <v>30000</v>
      </c>
      <c r="E173" s="145">
        <f>18242.64+20335</f>
        <v>38577.64</v>
      </c>
      <c r="F173" s="146">
        <v>30000</v>
      </c>
      <c r="G173" s="146">
        <v>1350</v>
      </c>
    </row>
    <row r="174" spans="1:223" ht="15" customHeight="1">
      <c r="A174" s="21"/>
      <c r="B174" s="22" t="s">
        <v>285</v>
      </c>
      <c r="C174" s="33" t="s">
        <v>286</v>
      </c>
      <c r="D174" s="92">
        <v>19900</v>
      </c>
      <c r="E174" s="143">
        <v>0</v>
      </c>
      <c r="F174" s="146">
        <v>37600</v>
      </c>
      <c r="G174" s="146"/>
    </row>
    <row r="175" spans="1:223" ht="15.75" thickBot="1">
      <c r="A175" s="21"/>
      <c r="B175" s="22" t="s">
        <v>287</v>
      </c>
      <c r="C175" s="33" t="s">
        <v>288</v>
      </c>
      <c r="D175" s="120">
        <v>0</v>
      </c>
      <c r="E175" s="149">
        <v>231773.35</v>
      </c>
      <c r="F175" s="185">
        <v>0</v>
      </c>
      <c r="G175" s="185">
        <v>10000</v>
      </c>
    </row>
    <row r="176" spans="1:223" ht="15.75" thickBot="1">
      <c r="A176" s="49" t="s">
        <v>289</v>
      </c>
      <c r="B176" s="46"/>
      <c r="C176" s="47"/>
      <c r="D176" s="101">
        <f>D161+D149+D138+D131+D130+D120+D117+D107+D103+D99+D94+D91+D86+D74+D66+D51+D40</f>
        <v>20420500</v>
      </c>
      <c r="E176" s="150">
        <f>E161+E149+E138+E131+E130+E120+E117+E107+E103+E99+E94+E91+E86+E74+E66+E51+E40</f>
        <v>20997156.129999999</v>
      </c>
      <c r="F176" s="164">
        <f>F161+F149+F138+F131+F130+F120+F117+F107+F103+F99+F94+F91+F86+F74+F66+F51+F40</f>
        <v>21772500</v>
      </c>
      <c r="G176" s="164">
        <f>G161+G149+G138+G131+G130+G120+G117+G107+G103+G99+G94+G91+G86+G74+G66+G51+G40</f>
        <v>6749810.1799999997</v>
      </c>
    </row>
    <row r="177" spans="1:7" ht="15.75" thickBot="1">
      <c r="A177" s="23"/>
      <c r="B177" s="24"/>
      <c r="C177" s="27"/>
    </row>
    <row r="178" spans="1:7" ht="15.75" thickBot="1">
      <c r="A178" s="81" t="s">
        <v>290</v>
      </c>
      <c r="B178" s="82"/>
      <c r="C178" s="83"/>
      <c r="D178" s="84">
        <f>D36-D176</f>
        <v>-1270000</v>
      </c>
      <c r="E178" s="84">
        <f>E36-E176</f>
        <v>659297.25</v>
      </c>
      <c r="F178" s="186">
        <f>F36-F176</f>
        <v>0</v>
      </c>
      <c r="G178" s="186">
        <f>G36-G176</f>
        <v>14140347.780000001</v>
      </c>
    </row>
  </sheetData>
  <pageMargins left="0.7" right="0.7" top="0.78740157499999996" bottom="0.78740157499999996" header="0.3" footer="0.3"/>
  <pageSetup paperSize="9" scale="10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117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Rosťa</dc:creator>
  <cp:lastModifiedBy>Rosťa</cp:lastModifiedBy>
  <cp:revision>11</cp:revision>
  <cp:lastPrinted>2026-07-08T12:38:14Z</cp:lastPrinted>
  <dcterms:created xsi:type="dcterms:W3CDTF">2021-02-11T16:29:19Z</dcterms:created>
  <dcterms:modified xsi:type="dcterms:W3CDTF">2026-07-27T13:53:39Z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