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živatel\Downloads\"/>
    </mc:Choice>
  </mc:AlternateContent>
  <xr:revisionPtr revIDLastSave="0" documentId="13_ncr:1_{97E74E8C-AC35-46C5-BBD2-E828A7C00F0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 l="1"/>
  <c r="F28" i="2"/>
  <c r="F12" i="2"/>
  <c r="F9" i="2"/>
  <c r="E173" i="2"/>
  <c r="E172" i="2"/>
  <c r="E122" i="2" l="1"/>
  <c r="E118" i="2"/>
  <c r="E117" i="2" s="1"/>
  <c r="E161" i="2" l="1"/>
  <c r="E149" i="2"/>
  <c r="E148" i="2"/>
  <c r="E147" i="2"/>
  <c r="E141" i="2"/>
  <c r="E138" i="2" s="1"/>
  <c r="E131" i="2"/>
  <c r="E120" i="2"/>
  <c r="E109" i="2"/>
  <c r="E108" i="2" s="1"/>
  <c r="E104" i="2"/>
  <c r="E100" i="2"/>
  <c r="E95" i="2"/>
  <c r="E92" i="2"/>
  <c r="E87" i="2"/>
  <c r="E75" i="2"/>
  <c r="E67" i="2"/>
  <c r="E59" i="2"/>
  <c r="E52" i="2" s="1"/>
  <c r="E41" i="2"/>
  <c r="E33" i="2"/>
  <c r="E28" i="2"/>
  <c r="E26" i="2"/>
  <c r="E16" i="2" s="1"/>
  <c r="E12" i="2"/>
  <c r="E9" i="2"/>
  <c r="F131" i="2"/>
  <c r="E37" i="2" l="1"/>
  <c r="E176" i="2"/>
  <c r="F139" i="2"/>
  <c r="F161" i="2"/>
  <c r="F149" i="2"/>
  <c r="F141" i="2"/>
  <c r="F121" i="2"/>
  <c r="F120" i="2" s="1"/>
  <c r="F117" i="2"/>
  <c r="F108" i="2"/>
  <c r="F104" i="2"/>
  <c r="F100" i="2"/>
  <c r="F95" i="2"/>
  <c r="F92" i="2"/>
  <c r="F87" i="2"/>
  <c r="F75" i="2"/>
  <c r="F67" i="2"/>
  <c r="F52" i="2"/>
  <c r="F41" i="2"/>
  <c r="F26" i="2"/>
  <c r="F16" i="2" s="1"/>
  <c r="F37" i="2" s="1"/>
  <c r="E178" i="2" l="1"/>
  <c r="F138" i="2"/>
  <c r="F176" i="2" s="1"/>
  <c r="D139" i="2"/>
  <c r="F178" i="2" l="1"/>
  <c r="D161" i="2" l="1"/>
  <c r="D149" i="2"/>
  <c r="D141" i="2"/>
  <c r="D131" i="2"/>
  <c r="D121" i="2"/>
  <c r="D118" i="2"/>
  <c r="D108" i="2"/>
  <c r="D104" i="2"/>
  <c r="D100" i="2"/>
  <c r="D95" i="2"/>
  <c r="D92" i="2"/>
  <c r="D87" i="2"/>
  <c r="D75" i="2"/>
  <c r="D74" i="2"/>
  <c r="D67" i="2"/>
  <c r="D52" i="2"/>
  <c r="D41" i="2"/>
  <c r="D33" i="2"/>
  <c r="D28" i="2"/>
  <c r="D16" i="2"/>
  <c r="D12" i="2"/>
  <c r="D9" i="2"/>
  <c r="D37" i="2" l="1"/>
  <c r="D117" i="2"/>
  <c r="D138" i="2"/>
  <c r="D120" i="2"/>
  <c r="D176" i="2" l="1"/>
  <c r="D17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5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5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<sst xmlns="http://schemas.openxmlformats.org/spreadsheetml/2006/main" count="323" uniqueCount="317">
  <si>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</si>
  <si>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</si>
  <si>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</si>
  <si>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</si>
  <si>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</si>
  <si>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</si>
  <si>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</si>
  <si>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</si>
  <si>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</si>
  <si>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</si>
  <si>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</si>
  <si>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</si>
  <si>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</si>
  <si>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</si>
  <si>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</si>
  <si>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</si>
  <si>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</si>
  <si>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</si>
  <si>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</si>
  <si>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</si>
  <si>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</si>
  <si>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</si>
  <si>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</si>
  <si>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</si>
  <si>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</si>
  <si>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</si>
  <si>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</si>
  <si>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</si>
  <si>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</si>
  <si>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</si>
  <si>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</si>
  <si>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</si>
  <si>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</si>
  <si>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</si>
  <si>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</si>
  <si>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</si>
  <si>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</si>
  <si>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</si>
  <si>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</si>
  <si>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</si>
  <si>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</si>
  <si>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</si>
  <si>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</si>
  <si>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</si>
  <si>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</si>
  <si>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</si>
  <si>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</si>
  <si>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</si>
  <si>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</si>
  <si>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</si>
  <si>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</si>
  <si>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</si>
  <si>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</si>
  <si>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</si>
  <si>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</si>
  <si>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</si>
  <si>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</si>
  <si>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</si>
  <si>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</si>
  <si>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</si>
  <si>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ME blesk a rapid</t>
  </si>
  <si>
    <t>V1.10</t>
  </si>
  <si>
    <t>ME a MS seniorů (indiv. + týmy)</t>
  </si>
  <si>
    <t>V1.11</t>
  </si>
  <si>
    <t>Pražský šachový festival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</si>
  <si>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</si>
  <si>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</si>
  <si>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</si>
  <si>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</si>
  <si>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</si>
  <si>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</si>
  <si>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</si>
  <si>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</si>
  <si>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</si>
  <si>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</si>
  <si>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</si>
  <si>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</si>
  <si>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</si>
  <si>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</si>
  <si>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</si>
  <si>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</si>
  <si>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</si>
  <si>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</si>
  <si>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</si>
  <si>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</si>
  <si>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</si>
  <si>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</si>
  <si>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</si>
  <si>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</si>
  <si>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</si>
  <si>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</si>
  <si>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</si>
  <si>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</si>
  <si>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</si>
  <si>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</si>
  <si>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</si>
  <si>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V3.2</t>
  </si>
  <si>
    <t>V3.3</t>
  </si>
  <si>
    <t>V3.4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</si>
  <si>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</si>
  <si>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</si>
  <si>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</si>
  <si>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</si>
  <si>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</si>
  <si>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</si>
  <si>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</si>
  <si>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</si>
  <si>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</si>
  <si>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</si>
  <si>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</si>
  <si>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</si>
  <si>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</si>
  <si>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</si>
  <si>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</si>
  <si>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</si>
  <si>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</si>
  <si>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</si>
  <si>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</si>
  <si>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</si>
  <si>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</si>
  <si>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</si>
  <si>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</si>
  <si>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</si>
  <si>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</si>
  <si>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</si>
  <si>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</si>
  <si>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</si>
  <si>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</si>
  <si>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</si>
  <si>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</si>
  <si>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</si>
  <si>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</si>
  <si>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</si>
  <si>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</si>
  <si>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</si>
  <si>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</si>
  <si>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</si>
  <si>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</si>
  <si>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</si>
  <si>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</si>
  <si>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</si>
  <si>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</si>
  <si>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</si>
  <si>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</si>
  <si>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</si>
  <si>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</si>
  <si>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</si>
  <si>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</si>
  <si>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</si>
  <si>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</si>
  <si>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</si>
  <si>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</si>
  <si>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</si>
  <si>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</si>
  <si>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</si>
  <si>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</si>
  <si>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</si>
  <si>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</si>
  <si>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</si>
  <si>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</si>
  <si>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</si>
  <si>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</si>
  <si>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</si>
  <si>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</si>
  <si>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</si>
  <si>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</si>
  <si>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</si>
  <si>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</si>
  <si>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</si>
  <si>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</si>
  <si>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</si>
  <si>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</si>
  <si>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</si>
  <si>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</si>
  <si>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</si>
  <si>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</si>
  <si>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</si>
  <si>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</si>
  <si>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</si>
  <si>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</si>
  <si>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</si>
  <si>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</si>
  <si>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</si>
  <si>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</si>
  <si>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</si>
  <si>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</si>
  <si>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</si>
  <si>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</si>
  <si>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</si>
  <si>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</si>
  <si>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</si>
  <si>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</si>
  <si>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</si>
  <si>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</si>
  <si>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</si>
  <si>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</si>
  <si>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</si>
  <si>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</si>
  <si>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</si>
  <si>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</si>
  <si>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</si>
  <si>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</si>
  <si>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</si>
  <si>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</si>
  <si>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</si>
  <si>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</si>
  <si>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</si>
  <si>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</si>
  <si>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</si>
  <si>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</si>
  <si>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</si>
  <si>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</si>
  <si>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</si>
  <si>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</si>
  <si>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</si>
  <si>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</si>
  <si>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</si>
  <si>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</si>
  <si>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</si>
  <si>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</si>
  <si>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</si>
  <si>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</si>
  <si>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</si>
  <si>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</si>
  <si>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</si>
  <si>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</si>
  <si>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</si>
  <si>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</si>
  <si>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</si>
  <si>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</si>
  <si>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</si>
  <si>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</si>
  <si>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</si>
  <si>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</si>
  <si>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</si>
  <si>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</si>
  <si>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</si>
  <si>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</si>
  <si>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</si>
  <si>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</si>
  <si>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</si>
  <si>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</si>
  <si>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</si>
  <si>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</si>
  <si>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</si>
  <si>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</si>
  <si>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</si>
  <si>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</si>
  <si>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</si>
  <si>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</si>
  <si>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</si>
  <si>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</si>
  <si>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</si>
  <si>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</si>
  <si>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</si>
  <si>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</si>
  <si>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</si>
  <si>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</si>
  <si>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</si>
  <si>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</si>
  <si>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</si>
  <si>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</si>
  <si>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</si>
  <si>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</si>
  <si>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</si>
  <si>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</si>
  <si>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</si>
  <si>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</si>
  <si>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</si>
  <si>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</si>
  <si>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</si>
  <si>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</si>
  <si>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</si>
  <si>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</si>
  <si>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</si>
  <si>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</si>
  <si>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</si>
  <si>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</si>
  <si>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</si>
  <si>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</si>
  <si>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</si>
  <si>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</si>
  <si>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</si>
  <si>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</si>
  <si>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</si>
  <si>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</si>
  <si>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</si>
  <si>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</si>
  <si>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</si>
  <si>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</si>
  <si>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</si>
  <si>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Hospodaření k 31.12.</t>
  </si>
  <si>
    <t>ME jednotlivců muži</t>
  </si>
  <si>
    <t>ME jednotlivců ženy</t>
  </si>
  <si>
    <t>Evropský pohár družstev</t>
  </si>
  <si>
    <t>5.Ostatní nezdaňované příjmy</t>
  </si>
  <si>
    <t>Půjčovné materiálu</t>
  </si>
  <si>
    <t>V3.8</t>
  </si>
  <si>
    <t>P5.2.1</t>
  </si>
  <si>
    <t>Schváleno konferencí ŠSČR</t>
  </si>
  <si>
    <t>Olympiáda muži Uzbekistán</t>
  </si>
  <si>
    <t>Olympiáda ženy Uzbekistán</t>
  </si>
  <si>
    <t>Mitropa ženy Rakousko</t>
  </si>
  <si>
    <t>Mitropa muži Rakousko</t>
  </si>
  <si>
    <t>Odměny kapitánů reprezentace</t>
  </si>
  <si>
    <t>ME jun. družstev ČR, Pardubice</t>
  </si>
  <si>
    <t>MS H,D 14-18 Itálie</t>
  </si>
  <si>
    <t>MS H,D 8-12 Gruzie</t>
  </si>
  <si>
    <t>ME H,D 8-18 Řecko</t>
  </si>
  <si>
    <t>MS juniorů a juniorek Peru</t>
  </si>
  <si>
    <t>P3.14.</t>
  </si>
  <si>
    <t>Vzdělávání dospělých + KAT</t>
  </si>
  <si>
    <t>Sociální pojištění</t>
  </si>
  <si>
    <t xml:space="preserve">Podklad pro jednání konference ŠSČR </t>
  </si>
  <si>
    <t>Zruč nad Sázavou, 28. 2. 2026</t>
  </si>
  <si>
    <t>Rozpočet ŠSČR pro rok 2026</t>
  </si>
  <si>
    <t>Schváleno konferencí beze změn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</si>
</sst>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3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  <fill>
      <patternFill patternType="solid">
        <fgColor rgb="FFD1FDCB"/>
        <bgColor rgb="FFCCCCFF"/>
      </patternFill>
    </fill>
    <fill>
      <patternFill patternType="solid">
        <fgColor rgb="FFD1FDCB"/>
        <bgColor rgb="FFFFFFCC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1">
    <xf numFmtId="0" fontId="0" fillId="0" borderId="0"/>
    <xf numFmtId="0" fontId="8" fillId="2" borderId="0" applyBorder="0" applyProtection="0"/>
    <xf numFmtId="0" fontId="8" fillId="3" borderId="0" applyBorder="0" applyProtection="0"/>
    <xf numFmtId="0" fontId="8" fillId="4" borderId="0" applyBorder="0" applyProtection="0"/>
    <xf numFmtId="0" fontId="8" fillId="5" borderId="0" applyBorder="0" applyProtection="0"/>
    <xf numFmtId="0" fontId="8" fillId="6" borderId="0" applyBorder="0" applyProtection="0"/>
    <xf numFmtId="0" fontId="8" fillId="7" borderId="0" applyBorder="0" applyProtection="0"/>
    <xf numFmtId="0" fontId="8" fillId="8" borderId="0" applyBorder="0" applyProtection="0"/>
    <xf numFmtId="0" fontId="8" fillId="3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8" borderId="0" applyBorder="0" applyProtection="0"/>
    <xf numFmtId="0" fontId="8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8" fillId="0" borderId="0"/>
    <xf numFmtId="0" fontId="8" fillId="0" borderId="0"/>
  </cellStyleXfs>
  <cellXfs count="19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/>
    <xf numFmtId="0" fontId="2" fillId="0" borderId="11" xfId="0" applyFont="1" applyBorder="1" applyAlignment="1">
      <alignment horizontal="left"/>
    </xf>
    <xf numFmtId="0" fontId="3" fillId="0" borderId="12" xfId="0" applyFont="1" applyBorder="1"/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/>
    <xf numFmtId="0" fontId="3" fillId="0" borderId="14" xfId="0" applyFont="1" applyBorder="1" applyAlignment="1">
      <alignment horizontal="left"/>
    </xf>
    <xf numFmtId="0" fontId="2" fillId="8" borderId="0" xfId="0" applyFont="1" applyFill="1"/>
    <xf numFmtId="0" fontId="3" fillId="0" borderId="11" xfId="0" applyFont="1" applyBorder="1" applyAlignment="1">
      <alignment horizontal="left"/>
    </xf>
    <xf numFmtId="0" fontId="3" fillId="0" borderId="9" xfId="0" applyFont="1" applyBorder="1"/>
    <xf numFmtId="0" fontId="3" fillId="0" borderId="12" xfId="20" applyFont="1" applyBorder="1"/>
    <xf numFmtId="0" fontId="3" fillId="0" borderId="24" xfId="20" applyFont="1" applyBorder="1"/>
    <xf numFmtId="0" fontId="3" fillId="0" borderId="9" xfId="20" applyFont="1" applyBorder="1"/>
    <xf numFmtId="0" fontId="2" fillId="0" borderId="14" xfId="0" applyFont="1" applyBorder="1" applyAlignment="1">
      <alignment horizontal="left"/>
    </xf>
    <xf numFmtId="0" fontId="3" fillId="0" borderId="24" xfId="0" applyFont="1" applyBorder="1"/>
    <xf numFmtId="0" fontId="2" fillId="0" borderId="26" xfId="0" applyFont="1" applyBorder="1" applyAlignment="1">
      <alignment horizontal="left"/>
    </xf>
    <xf numFmtId="0" fontId="4" fillId="0" borderId="27" xfId="0" applyFont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0" fontId="2" fillId="14" borderId="13" xfId="0" applyFont="1" applyFill="1" applyBorder="1"/>
    <xf numFmtId="0" fontId="2" fillId="14" borderId="15" xfId="0" applyFont="1" applyFill="1" applyBorder="1"/>
    <xf numFmtId="164" fontId="2" fillId="15" borderId="21" xfId="0" applyNumberFormat="1" applyFont="1" applyFill="1" applyBorder="1" applyAlignment="1">
      <alignment horizontal="right"/>
    </xf>
    <xf numFmtId="0" fontId="2" fillId="15" borderId="10" xfId="0" applyFont="1" applyFill="1" applyBorder="1"/>
    <xf numFmtId="0" fontId="2" fillId="14" borderId="10" xfId="0" applyFont="1" applyFill="1" applyBorder="1"/>
    <xf numFmtId="0" fontId="2" fillId="14" borderId="13" xfId="0" applyFont="1" applyFill="1" applyBorder="1" applyAlignment="1">
      <alignment horizontal="left"/>
    </xf>
    <xf numFmtId="0" fontId="2" fillId="14" borderId="13" xfId="20" applyFont="1" applyFill="1" applyBorder="1"/>
    <xf numFmtId="0" fontId="2" fillId="14" borderId="15" xfId="20" applyFont="1" applyFill="1" applyBorder="1"/>
    <xf numFmtId="0" fontId="2" fillId="14" borderId="10" xfId="20" applyFont="1" applyFill="1" applyBorder="1"/>
    <xf numFmtId="0" fontId="2" fillId="14" borderId="0" xfId="20" applyFont="1" applyFill="1"/>
    <xf numFmtId="0" fontId="2" fillId="15" borderId="13" xfId="0" applyFont="1" applyFill="1" applyBorder="1"/>
    <xf numFmtId="0" fontId="3" fillId="16" borderId="11" xfId="0" applyFont="1" applyFill="1" applyBorder="1" applyAlignment="1">
      <alignment horizontal="left"/>
    </xf>
    <xf numFmtId="0" fontId="3" fillId="16" borderId="12" xfId="0" applyFont="1" applyFill="1" applyBorder="1"/>
    <xf numFmtId="0" fontId="2" fillId="16" borderId="13" xfId="0" applyFont="1" applyFill="1" applyBorder="1"/>
    <xf numFmtId="0" fontId="3" fillId="19" borderId="18" xfId="0" applyFont="1" applyFill="1" applyBorder="1"/>
    <xf numFmtId="0" fontId="2" fillId="19" borderId="19" xfId="0" applyFont="1" applyFill="1" applyBorder="1"/>
    <xf numFmtId="164" fontId="3" fillId="20" borderId="20" xfId="0" applyNumberFormat="1" applyFont="1" applyFill="1" applyBorder="1" applyAlignment="1">
      <alignment horizontal="right"/>
    </xf>
    <xf numFmtId="0" fontId="4" fillId="19" borderId="25" xfId="0" applyFont="1" applyFill="1" applyBorder="1" applyAlignment="1">
      <alignment horizontal="left"/>
    </xf>
    <xf numFmtId="0" fontId="6" fillId="19" borderId="17" xfId="0" applyFont="1" applyFill="1" applyBorder="1" applyAlignment="1">
      <alignment horizontal="left"/>
    </xf>
    <xf numFmtId="0" fontId="3" fillId="19" borderId="19" xfId="0" applyFont="1" applyFill="1" applyBorder="1"/>
    <xf numFmtId="0" fontId="3" fillId="18" borderId="11" xfId="0" applyFont="1" applyFill="1" applyBorder="1" applyAlignment="1">
      <alignment horizontal="left"/>
    </xf>
    <xf numFmtId="0" fontId="3" fillId="18" borderId="12" xfId="0" applyFont="1" applyFill="1" applyBorder="1"/>
    <xf numFmtId="0" fontId="2" fillId="18" borderId="13" xfId="0" applyFont="1" applyFill="1" applyBorder="1"/>
    <xf numFmtId="0" fontId="3" fillId="21" borderId="11" xfId="0" applyFont="1" applyFill="1" applyBorder="1" applyAlignment="1">
      <alignment horizontal="left"/>
    </xf>
    <xf numFmtId="0" fontId="3" fillId="21" borderId="12" xfId="0" applyFont="1" applyFill="1" applyBorder="1"/>
    <xf numFmtId="0" fontId="2" fillId="21" borderId="13" xfId="0" applyFont="1" applyFill="1" applyBorder="1"/>
    <xf numFmtId="0" fontId="3" fillId="22" borderId="11" xfId="0" applyFont="1" applyFill="1" applyBorder="1" applyAlignment="1">
      <alignment horizontal="left"/>
    </xf>
    <xf numFmtId="0" fontId="3" fillId="22" borderId="12" xfId="0" applyFont="1" applyFill="1" applyBorder="1"/>
    <xf numFmtId="0" fontId="2" fillId="22" borderId="13" xfId="0" applyFont="1" applyFill="1" applyBorder="1"/>
    <xf numFmtId="0" fontId="3" fillId="23" borderId="11" xfId="0" applyFont="1" applyFill="1" applyBorder="1" applyAlignment="1">
      <alignment horizontal="left"/>
    </xf>
    <xf numFmtId="0" fontId="3" fillId="23" borderId="12" xfId="0" applyFont="1" applyFill="1" applyBorder="1"/>
    <xf numFmtId="0" fontId="2" fillId="23" borderId="13" xfId="0" applyFont="1" applyFill="1" applyBorder="1"/>
    <xf numFmtId="0" fontId="2" fillId="23" borderId="10" xfId="0" applyFont="1" applyFill="1" applyBorder="1"/>
    <xf numFmtId="0" fontId="3" fillId="24" borderId="11" xfId="0" applyFont="1" applyFill="1" applyBorder="1" applyAlignment="1">
      <alignment horizontal="left"/>
    </xf>
    <xf numFmtId="0" fontId="3" fillId="24" borderId="12" xfId="0" applyFont="1" applyFill="1" applyBorder="1"/>
    <xf numFmtId="0" fontId="2" fillId="24" borderId="13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2" xfId="0" applyFont="1" applyFill="1" applyBorder="1"/>
    <xf numFmtId="0" fontId="2" fillId="24" borderId="23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1" xfId="0" applyFont="1" applyFill="1" applyBorder="1" applyAlignment="1">
      <alignment horizontal="left"/>
    </xf>
    <xf numFmtId="0" fontId="2" fillId="17" borderId="12" xfId="0" applyFont="1" applyFill="1" applyBorder="1"/>
    <xf numFmtId="0" fontId="2" fillId="17" borderId="13" xfId="0" applyFont="1" applyFill="1" applyBorder="1"/>
    <xf numFmtId="0" fontId="3" fillId="17" borderId="12" xfId="0" applyFont="1" applyFill="1" applyBorder="1"/>
    <xf numFmtId="0" fontId="3" fillId="17" borderId="8" xfId="0" applyFont="1" applyFill="1" applyBorder="1" applyAlignment="1">
      <alignment horizontal="left"/>
    </xf>
    <xf numFmtId="0" fontId="3" fillId="17" borderId="9" xfId="0" applyFont="1" applyFill="1" applyBorder="1"/>
    <xf numFmtId="0" fontId="2" fillId="17" borderId="10" xfId="0" applyFont="1" applyFill="1" applyBorder="1"/>
    <xf numFmtId="0" fontId="3" fillId="0" borderId="29" xfId="0" applyFont="1" applyBorder="1" applyAlignment="1">
      <alignment horizontal="left"/>
    </xf>
    <xf numFmtId="0" fontId="3" fillId="0" borderId="28" xfId="0" applyFont="1" applyBorder="1"/>
    <xf numFmtId="0" fontId="4" fillId="25" borderId="25" xfId="0" applyFont="1" applyFill="1" applyBorder="1" applyAlignment="1">
      <alignment horizontal="left"/>
    </xf>
    <xf numFmtId="0" fontId="4" fillId="25" borderId="27" xfId="0" applyFont="1" applyFill="1" applyBorder="1"/>
    <xf numFmtId="0" fontId="5" fillId="25" borderId="21" xfId="0" applyFont="1" applyFill="1" applyBorder="1"/>
    <xf numFmtId="164" fontId="4" fillId="26" borderId="20" xfId="0" applyNumberFormat="1" applyFont="1" applyFill="1" applyBorder="1" applyAlignment="1">
      <alignment horizontal="right"/>
    </xf>
    <xf numFmtId="0" fontId="2" fillId="0" borderId="15" xfId="0" applyFont="1" applyBorder="1"/>
    <xf numFmtId="3" fontId="3" fillId="15" borderId="31" xfId="0" applyNumberFormat="1" applyFont="1" applyFill="1" applyBorder="1" applyAlignment="1">
      <alignment horizontal="center" vertical="center"/>
    </xf>
    <xf numFmtId="164" fontId="3" fillId="15" borderId="32" xfId="0" applyNumberFormat="1" applyFont="1" applyFill="1" applyBorder="1" applyAlignment="1">
      <alignment horizontal="center" wrapText="1"/>
    </xf>
    <xf numFmtId="164" fontId="3" fillId="18" borderId="33" xfId="0" applyNumberFormat="1" applyFont="1" applyFill="1" applyBorder="1" applyAlignment="1">
      <alignment horizontal="right"/>
    </xf>
    <xf numFmtId="165" fontId="2" fillId="15" borderId="34" xfId="0" applyNumberFormat="1" applyFont="1" applyFill="1" applyBorder="1"/>
    <xf numFmtId="164" fontId="3" fillId="18" borderId="34" xfId="0" applyNumberFormat="1" applyFont="1" applyFill="1" applyBorder="1" applyAlignment="1">
      <alignment horizontal="right"/>
    </xf>
    <xf numFmtId="164" fontId="2" fillId="15" borderId="34" xfId="0" applyNumberFormat="1" applyFont="1" applyFill="1" applyBorder="1"/>
    <xf numFmtId="164" fontId="2" fillId="15" borderId="34" xfId="0" applyNumberFormat="1" applyFont="1" applyFill="1" applyBorder="1" applyAlignment="1">
      <alignment horizontal="right"/>
    </xf>
    <xf numFmtId="166" fontId="2" fillId="15" borderId="34" xfId="0" applyNumberFormat="1" applyFont="1" applyFill="1" applyBorder="1"/>
    <xf numFmtId="166" fontId="2" fillId="15" borderId="34" xfId="0" applyNumberFormat="1" applyFont="1" applyFill="1" applyBorder="1" applyAlignment="1">
      <alignment horizontal="right"/>
    </xf>
    <xf numFmtId="166" fontId="2" fillId="13" borderId="34" xfId="0" applyNumberFormat="1" applyFont="1" applyFill="1" applyBorder="1"/>
    <xf numFmtId="167" fontId="5" fillId="15" borderId="34" xfId="0" applyNumberFormat="1" applyFont="1" applyFill="1" applyBorder="1"/>
    <xf numFmtId="167" fontId="5" fillId="15" borderId="35" xfId="0" applyNumberFormat="1" applyFont="1" applyFill="1" applyBorder="1"/>
    <xf numFmtId="169" fontId="2" fillId="14" borderId="34" xfId="0" applyNumberFormat="1" applyFont="1" applyFill="1" applyBorder="1"/>
    <xf numFmtId="167" fontId="2" fillId="15" borderId="35" xfId="0" applyNumberFormat="1" applyFont="1" applyFill="1" applyBorder="1"/>
    <xf numFmtId="167" fontId="2" fillId="15" borderId="34" xfId="0" applyNumberFormat="1" applyFont="1" applyFill="1" applyBorder="1"/>
    <xf numFmtId="164" fontId="3" fillId="20" borderId="25" xfId="0" applyNumberFormat="1" applyFont="1" applyFill="1" applyBorder="1" applyAlignment="1">
      <alignment horizontal="right"/>
    </xf>
    <xf numFmtId="164" fontId="3" fillId="15" borderId="36" xfId="0" applyNumberFormat="1" applyFont="1" applyFill="1" applyBorder="1" applyAlignment="1">
      <alignment horizontal="center" wrapText="1"/>
    </xf>
    <xf numFmtId="166" fontId="2" fillId="15" borderId="30" xfId="0" applyNumberFormat="1" applyFont="1" applyFill="1" applyBorder="1"/>
    <xf numFmtId="164" fontId="3" fillId="18" borderId="31" xfId="0" applyNumberFormat="1" applyFont="1" applyFill="1" applyBorder="1" applyAlignment="1">
      <alignment horizontal="right"/>
    </xf>
    <xf numFmtId="168" fontId="2" fillId="15" borderId="33" xfId="0" applyNumberFormat="1" applyFont="1" applyFill="1" applyBorder="1"/>
    <xf numFmtId="164" fontId="2" fillId="15" borderId="34" xfId="19" applyNumberFormat="1" applyFont="1" applyFill="1" applyBorder="1"/>
    <xf numFmtId="164" fontId="5" fillId="15" borderId="34" xfId="19" applyNumberFormat="1" applyFont="1" applyFill="1" applyBorder="1"/>
    <xf numFmtId="164" fontId="5" fillId="15" borderId="34" xfId="0" applyNumberFormat="1" applyFont="1" applyFill="1" applyBorder="1"/>
    <xf numFmtId="169" fontId="5" fillId="0" borderId="34" xfId="0" applyNumberFormat="1" applyFont="1" applyBorder="1" applyAlignment="1">
      <alignment vertical="center"/>
    </xf>
    <xf numFmtId="164" fontId="4" fillId="18" borderId="34" xfId="0" applyNumberFormat="1" applyFont="1" applyFill="1" applyBorder="1" applyAlignment="1">
      <alignment horizontal="right"/>
    </xf>
    <xf numFmtId="164" fontId="5" fillId="15" borderId="34" xfId="0" applyNumberFormat="1" applyFont="1" applyFill="1" applyBorder="1" applyAlignment="1">
      <alignment horizontal="right"/>
    </xf>
    <xf numFmtId="164" fontId="2" fillId="13" borderId="34" xfId="0" applyNumberFormat="1" applyFont="1" applyFill="1" applyBorder="1" applyAlignment="1">
      <alignment horizontal="right"/>
    </xf>
    <xf numFmtId="164" fontId="2" fillId="14" borderId="37" xfId="0" applyNumberFormat="1" applyFont="1" applyFill="1" applyBorder="1"/>
    <xf numFmtId="164" fontId="2" fillId="0" borderId="38" xfId="0" applyNumberFormat="1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164" fontId="2" fillId="15" borderId="35" xfId="0" applyNumberFormat="1" applyFont="1" applyFill="1" applyBorder="1"/>
    <xf numFmtId="168" fontId="2" fillId="15" borderId="34" xfId="0" applyNumberFormat="1" applyFont="1" applyFill="1" applyBorder="1"/>
    <xf numFmtId="164" fontId="9" fillId="15" borderId="34" xfId="0" applyNumberFormat="1" applyFont="1" applyFill="1" applyBorder="1" applyAlignment="1">
      <alignment horizontal="right"/>
    </xf>
    <xf numFmtId="164" fontId="2" fillId="15" borderId="26" xfId="0" applyNumberFormat="1" applyFont="1" applyFill="1" applyBorder="1" applyAlignment="1">
      <alignment horizontal="right"/>
    </xf>
    <xf numFmtId="0" fontId="10" fillId="0" borderId="9" xfId="0" applyFont="1" applyBorder="1"/>
    <xf numFmtId="0" fontId="2" fillId="0" borderId="42" xfId="0" applyFont="1" applyBorder="1" applyAlignment="1">
      <alignment horizontal="left"/>
    </xf>
    <xf numFmtId="0" fontId="2" fillId="14" borderId="43" xfId="0" applyFont="1" applyFill="1" applyBorder="1"/>
    <xf numFmtId="166" fontId="2" fillId="15" borderId="41" xfId="0" applyNumberFormat="1" applyFont="1" applyFill="1" applyBorder="1"/>
    <xf numFmtId="164" fontId="3" fillId="18" borderId="44" xfId="0" applyNumberFormat="1" applyFont="1" applyFill="1" applyBorder="1" applyAlignment="1">
      <alignment horizontal="right"/>
    </xf>
    <xf numFmtId="165" fontId="2" fillId="15" borderId="45" xfId="0" applyNumberFormat="1" applyFont="1" applyFill="1" applyBorder="1"/>
    <xf numFmtId="164" fontId="3" fillId="18" borderId="45" xfId="0" applyNumberFormat="1" applyFont="1" applyFill="1" applyBorder="1" applyAlignment="1">
      <alignment horizontal="right"/>
    </xf>
    <xf numFmtId="164" fontId="2" fillId="15" borderId="45" xfId="0" applyNumberFormat="1" applyFont="1" applyFill="1" applyBorder="1"/>
    <xf numFmtId="164" fontId="2" fillId="15" borderId="45" xfId="0" applyNumberFormat="1" applyFont="1" applyFill="1" applyBorder="1" applyAlignment="1">
      <alignment horizontal="right"/>
    </xf>
    <xf numFmtId="166" fontId="2" fillId="15" borderId="45" xfId="0" applyNumberFormat="1" applyFont="1" applyFill="1" applyBorder="1"/>
    <xf numFmtId="166" fontId="2" fillId="15" borderId="45" xfId="0" applyNumberFormat="1" applyFont="1" applyFill="1" applyBorder="1" applyAlignment="1">
      <alignment horizontal="right"/>
    </xf>
    <xf numFmtId="166" fontId="2" fillId="13" borderId="45" xfId="0" applyNumberFormat="1" applyFont="1" applyFill="1" applyBorder="1"/>
    <xf numFmtId="167" fontId="5" fillId="15" borderId="45" xfId="0" applyNumberFormat="1" applyFont="1" applyFill="1" applyBorder="1"/>
    <xf numFmtId="169" fontId="2" fillId="14" borderId="45" xfId="0" applyNumberFormat="1" applyFont="1" applyFill="1" applyBorder="1"/>
    <xf numFmtId="167" fontId="2" fillId="15" borderId="45" xfId="0" applyNumberFormat="1" applyFont="1" applyFill="1" applyBorder="1"/>
    <xf numFmtId="167" fontId="2" fillId="15" borderId="46" xfId="0" applyNumberFormat="1" applyFont="1" applyFill="1" applyBorder="1"/>
    <xf numFmtId="168" fontId="2" fillId="15" borderId="45" xfId="0" applyNumberFormat="1" applyFont="1" applyFill="1" applyBorder="1"/>
    <xf numFmtId="164" fontId="2" fillId="15" borderId="45" xfId="19" applyNumberFormat="1" applyFont="1" applyFill="1" applyBorder="1"/>
    <xf numFmtId="164" fontId="5" fillId="15" borderId="45" xfId="19" applyNumberFormat="1" applyFont="1" applyFill="1" applyBorder="1"/>
    <xf numFmtId="164" fontId="5" fillId="15" borderId="45" xfId="0" applyNumberFormat="1" applyFont="1" applyFill="1" applyBorder="1"/>
    <xf numFmtId="164" fontId="4" fillId="18" borderId="45" xfId="0" applyNumberFormat="1" applyFont="1" applyFill="1" applyBorder="1" applyAlignment="1">
      <alignment horizontal="right"/>
    </xf>
    <xf numFmtId="164" fontId="5" fillId="15" borderId="45" xfId="0" applyNumberFormat="1" applyFont="1" applyFill="1" applyBorder="1" applyAlignment="1">
      <alignment horizontal="right"/>
    </xf>
    <xf numFmtId="164" fontId="2" fillId="13" borderId="45" xfId="0" applyNumberFormat="1" applyFont="1" applyFill="1" applyBorder="1" applyAlignment="1">
      <alignment horizontal="right"/>
    </xf>
    <xf numFmtId="164" fontId="2" fillId="0" borderId="45" xfId="0" applyNumberFormat="1" applyFont="1" applyBorder="1"/>
    <xf numFmtId="164" fontId="9" fillId="15" borderId="45" xfId="0" applyNumberFormat="1" applyFont="1" applyFill="1" applyBorder="1" applyAlignment="1">
      <alignment horizontal="right"/>
    </xf>
    <xf numFmtId="164" fontId="9" fillId="15" borderId="48" xfId="0" applyNumberFormat="1" applyFont="1" applyFill="1" applyBorder="1" applyAlignment="1">
      <alignment horizontal="right"/>
    </xf>
    <xf numFmtId="169" fontId="5" fillId="0" borderId="45" xfId="0" applyNumberFormat="1" applyFont="1" applyBorder="1" applyAlignment="1">
      <alignment vertical="center"/>
    </xf>
    <xf numFmtId="0" fontId="11" fillId="0" borderId="0" xfId="0" applyFont="1"/>
    <xf numFmtId="164" fontId="2" fillId="14" borderId="45" xfId="0" applyNumberFormat="1" applyFont="1" applyFill="1" applyBorder="1"/>
    <xf numFmtId="164" fontId="2" fillId="15" borderId="36" xfId="0" applyNumberFormat="1" applyFont="1" applyFill="1" applyBorder="1" applyAlignment="1">
      <alignment horizontal="right"/>
    </xf>
    <xf numFmtId="164" fontId="3" fillId="20" borderId="16" xfId="0" applyNumberFormat="1" applyFont="1" applyFill="1" applyBorder="1" applyAlignment="1">
      <alignment horizontal="right"/>
    </xf>
    <xf numFmtId="164" fontId="9" fillId="15" borderId="0" xfId="0" applyNumberFormat="1" applyFont="1" applyFill="1" applyAlignment="1">
      <alignment horizontal="right"/>
    </xf>
    <xf numFmtId="164" fontId="12" fillId="15" borderId="0" xfId="0" applyNumberFormat="1" applyFont="1" applyFill="1" applyAlignment="1">
      <alignment horizontal="right"/>
    </xf>
    <xf numFmtId="3" fontId="12" fillId="15" borderId="4" xfId="0" applyNumberFormat="1" applyFont="1" applyFill="1" applyBorder="1" applyAlignment="1">
      <alignment horizontal="center" vertical="center"/>
    </xf>
    <xf numFmtId="165" fontId="9" fillId="15" borderId="45" xfId="0" applyNumberFormat="1" applyFont="1" applyFill="1" applyBorder="1"/>
    <xf numFmtId="164" fontId="12" fillId="18" borderId="45" xfId="0" applyNumberFormat="1" applyFont="1" applyFill="1" applyBorder="1" applyAlignment="1">
      <alignment horizontal="right"/>
    </xf>
    <xf numFmtId="164" fontId="9" fillId="15" borderId="45" xfId="0" applyNumberFormat="1" applyFont="1" applyFill="1" applyBorder="1"/>
    <xf numFmtId="166" fontId="9" fillId="15" borderId="45" xfId="0" applyNumberFormat="1" applyFont="1" applyFill="1" applyBorder="1"/>
    <xf numFmtId="166" fontId="9" fillId="15" borderId="45" xfId="0" applyNumberFormat="1" applyFont="1" applyFill="1" applyBorder="1" applyAlignment="1">
      <alignment horizontal="right"/>
    </xf>
    <xf numFmtId="166" fontId="9" fillId="13" borderId="45" xfId="0" applyNumberFormat="1" applyFont="1" applyFill="1" applyBorder="1"/>
    <xf numFmtId="167" fontId="9" fillId="15" borderId="45" xfId="0" applyNumberFormat="1" applyFont="1" applyFill="1" applyBorder="1"/>
    <xf numFmtId="166" fontId="9" fillId="15" borderId="30" xfId="0" applyNumberFormat="1" applyFont="1" applyFill="1" applyBorder="1"/>
    <xf numFmtId="169" fontId="9" fillId="14" borderId="45" xfId="0" applyNumberFormat="1" applyFont="1" applyFill="1" applyBorder="1"/>
    <xf numFmtId="167" fontId="9" fillId="15" borderId="36" xfId="0" applyNumberFormat="1" applyFont="1" applyFill="1" applyBorder="1"/>
    <xf numFmtId="164" fontId="12" fillId="20" borderId="20" xfId="0" applyNumberFormat="1" applyFont="1" applyFill="1" applyBorder="1" applyAlignment="1">
      <alignment horizontal="right"/>
    </xf>
    <xf numFmtId="164" fontId="12" fillId="18" borderId="47" xfId="0" applyNumberFormat="1" applyFont="1" applyFill="1" applyBorder="1" applyAlignment="1">
      <alignment horizontal="right"/>
    </xf>
    <xf numFmtId="168" fontId="9" fillId="15" borderId="48" xfId="0" applyNumberFormat="1" applyFont="1" applyFill="1" applyBorder="1"/>
    <xf numFmtId="164" fontId="12" fillId="18" borderId="48" xfId="0" applyNumberFormat="1" applyFont="1" applyFill="1" applyBorder="1" applyAlignment="1">
      <alignment horizontal="right"/>
    </xf>
    <xf numFmtId="169" fontId="9" fillId="14" borderId="48" xfId="0" applyNumberFormat="1" applyFont="1" applyFill="1" applyBorder="1" applyAlignment="1">
      <alignment horizontal="right" vertical="center"/>
    </xf>
    <xf numFmtId="169" fontId="9" fillId="14" borderId="49" xfId="0" applyNumberFormat="1" applyFont="1" applyFill="1" applyBorder="1" applyAlignment="1">
      <alignment horizontal="right" vertical="center"/>
    </xf>
    <xf numFmtId="164" fontId="9" fillId="15" borderId="48" xfId="19" applyNumberFormat="1" applyFont="1" applyFill="1" applyBorder="1"/>
    <xf numFmtId="164" fontId="9" fillId="15" borderId="48" xfId="0" applyNumberFormat="1" applyFont="1" applyFill="1" applyBorder="1"/>
    <xf numFmtId="164" fontId="9" fillId="0" borderId="48" xfId="19" applyNumberFormat="1" applyFont="1" applyBorder="1" applyAlignment="1">
      <alignment vertical="center"/>
    </xf>
    <xf numFmtId="164" fontId="9" fillId="14" borderId="48" xfId="19" applyNumberFormat="1" applyFont="1" applyFill="1" applyBorder="1" applyAlignment="1">
      <alignment vertical="center"/>
    </xf>
    <xf numFmtId="169" fontId="9" fillId="14" borderId="48" xfId="0" applyNumberFormat="1" applyFont="1" applyFill="1" applyBorder="1" applyAlignment="1">
      <alignment vertical="center"/>
    </xf>
    <xf numFmtId="169" fontId="9" fillId="0" borderId="48" xfId="0" applyNumberFormat="1" applyFont="1" applyBorder="1" applyAlignment="1">
      <alignment vertical="center"/>
    </xf>
    <xf numFmtId="164" fontId="12" fillId="15" borderId="48" xfId="0" applyNumberFormat="1" applyFont="1" applyFill="1" applyBorder="1" applyAlignment="1">
      <alignment horizontal="right"/>
    </xf>
    <xf numFmtId="165" fontId="9" fillId="15" borderId="48" xfId="0" applyNumberFormat="1" applyFont="1" applyFill="1" applyBorder="1"/>
    <xf numFmtId="164" fontId="9" fillId="13" borderId="48" xfId="0" applyNumberFormat="1" applyFont="1" applyFill="1" applyBorder="1" applyAlignment="1">
      <alignment horizontal="right"/>
    </xf>
    <xf numFmtId="164" fontId="9" fillId="14" borderId="50" xfId="0" applyNumberFormat="1" applyFont="1" applyFill="1" applyBorder="1"/>
    <xf numFmtId="164" fontId="9" fillId="0" borderId="51" xfId="0" applyNumberFormat="1" applyFont="1" applyBorder="1"/>
    <xf numFmtId="164" fontId="9" fillId="14" borderId="51" xfId="0" applyNumberFormat="1" applyFont="1" applyFill="1" applyBorder="1"/>
    <xf numFmtId="164" fontId="9" fillId="14" borderId="52" xfId="0" applyNumberFormat="1" applyFont="1" applyFill="1" applyBorder="1"/>
    <xf numFmtId="164" fontId="9" fillId="14" borderId="48" xfId="0" applyNumberFormat="1" applyFont="1" applyFill="1" applyBorder="1"/>
    <xf numFmtId="164" fontId="12" fillId="15" borderId="49" xfId="0" applyNumberFormat="1" applyFont="1" applyFill="1" applyBorder="1"/>
    <xf numFmtId="164" fontId="9" fillId="15" borderId="53" xfId="0" applyNumberFormat="1" applyFont="1" applyFill="1" applyBorder="1" applyAlignment="1">
      <alignment horizontal="right"/>
    </xf>
    <xf numFmtId="164" fontId="12" fillId="26" borderId="20" xfId="0" applyNumberFormat="1" applyFont="1" applyFill="1" applyBorder="1" applyAlignment="1">
      <alignment horizontal="right"/>
    </xf>
    <xf numFmtId="0" fontId="3" fillId="14" borderId="28" xfId="0" applyFont="1" applyFill="1" applyBorder="1"/>
    <xf numFmtId="164" fontId="12" fillId="18" borderId="44" xfId="0" applyNumberFormat="1" applyFont="1" applyFill="1" applyBorder="1" applyAlignment="1">
      <alignment horizontal="right"/>
    </xf>
  </cellXfs>
  <cellStyles count="2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Normální" xfId="0" builtinId="0"/>
    <cellStyle name="Normální 2" xfId="19" xr:uid="{00000000-0005-0000-0000-000013000000}"/>
    <cellStyle name="normální 4" xfId="20" xr:uid="{00000000-0005-0000-0000-000014000000}"/>
  </cellStyles>
  <dxfs count="0"/>
  <tableStyles count="0" defaultTableStyle="TableStyleMedium2" defaultPivotStyle="PivotStyleLight16"/>
  <colors>
    <mruColors>
      <color rgb="FFD1FDCB"/>
      <color rgb="FFD7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R178"/>
  <sheetViews>
    <sheetView tabSelected="1" topLeftCell="A36" zoomScale="70" zoomScaleNormal="70" workbookViewId="0">
      <selection activeCell="K45" sqref="K45"/>
    </sheetView>
  </sheetViews>
  <sheetFormatPr defaultColWidth="8.6640625" defaultRowHeight="14.4" x14ac:dyDescent="0.3"/>
  <cols>
    <col min="1" max="1" width="2" style="1" customWidth="1"/>
    <col min="2" max="2" width="8.88671875" style="2" customWidth="1"/>
    <col min="3" max="3" width="42.44140625" style="26" customWidth="1"/>
    <col min="4" max="5" width="19.44140625" style="27" customWidth="1"/>
    <col min="6" max="6" width="19.44140625" style="153" customWidth="1"/>
    <col min="7" max="7" width="16.6640625" style="2" customWidth="1"/>
    <col min="8" max="226" width="9.109375" style="2" customWidth="1"/>
    <col min="1014" max="1016" width="11.5546875" customWidth="1"/>
  </cols>
  <sheetData>
    <row r="1" spans="1:226" x14ac:dyDescent="0.3">
      <c r="A1" s="3" t="s">
        <v>315</v>
      </c>
      <c r="C1" s="2"/>
    </row>
    <row r="2" spans="1:226" x14ac:dyDescent="0.3">
      <c r="C2" s="2"/>
    </row>
    <row r="3" spans="1:226" x14ac:dyDescent="0.3">
      <c r="A3" s="4" t="s">
        <v>313</v>
      </c>
      <c r="C3" s="2"/>
    </row>
    <row r="4" spans="1:226" x14ac:dyDescent="0.3">
      <c r="A4" s="4" t="s">
        <v>314</v>
      </c>
      <c r="C4" s="2"/>
    </row>
    <row r="5" spans="1:226" x14ac:dyDescent="0.3">
      <c r="A5" s="4" t="s">
        <v>316</v>
      </c>
      <c r="B5" s="4"/>
      <c r="C5" s="28"/>
      <c r="D5" s="29"/>
      <c r="E5" s="29"/>
      <c r="F5" s="154"/>
    </row>
    <row r="6" spans="1:226" ht="15" thickBot="1" x14ac:dyDescent="0.35">
      <c r="A6" s="4"/>
      <c r="B6" s="4"/>
      <c r="C6" s="28"/>
    </row>
    <row r="7" spans="1:226" x14ac:dyDescent="0.3">
      <c r="A7" s="5" t="s">
        <v>0</v>
      </c>
      <c r="B7" s="6"/>
      <c r="C7" s="30"/>
      <c r="D7" s="87">
        <v>2025</v>
      </c>
      <c r="E7" s="31">
        <v>2025</v>
      </c>
      <c r="F7" s="155">
        <v>2026</v>
      </c>
    </row>
    <row r="8" spans="1:226" ht="30.75" customHeight="1" thickBot="1" x14ac:dyDescent="0.35">
      <c r="A8" s="7" t="s">
        <v>1</v>
      </c>
      <c r="B8" s="8"/>
      <c r="C8" s="32" t="s">
        <v>2</v>
      </c>
      <c r="D8" s="88" t="s">
        <v>299</v>
      </c>
      <c r="E8" s="103" t="s">
        <v>291</v>
      </c>
      <c r="F8" s="103" t="s">
        <v>299</v>
      </c>
    </row>
    <row r="9" spans="1:226" x14ac:dyDescent="0.3">
      <c r="A9" s="77" t="s">
        <v>3</v>
      </c>
      <c r="B9" s="78"/>
      <c r="C9" s="79"/>
      <c r="D9" s="89">
        <f>SUM(D10:D11)</f>
        <v>4250000</v>
      </c>
      <c r="E9" s="126">
        <f>SUM(E10:E11)</f>
        <v>4335910</v>
      </c>
      <c r="F9" s="190">
        <f>SUM(F10:F11)</f>
        <v>4850000</v>
      </c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</row>
    <row r="10" spans="1:226" x14ac:dyDescent="0.3">
      <c r="A10" s="10"/>
      <c r="B10" s="11" t="s">
        <v>4</v>
      </c>
      <c r="C10" s="33" t="s">
        <v>5</v>
      </c>
      <c r="D10" s="90">
        <v>2800000</v>
      </c>
      <c r="E10" s="127">
        <v>2789800</v>
      </c>
      <c r="F10" s="156">
        <v>3300000</v>
      </c>
    </row>
    <row r="11" spans="1:226" x14ac:dyDescent="0.3">
      <c r="A11" s="10"/>
      <c r="B11" s="11" t="s">
        <v>6</v>
      </c>
      <c r="C11" s="33" t="s">
        <v>7</v>
      </c>
      <c r="D11" s="90">
        <v>1450000</v>
      </c>
      <c r="E11" s="127">
        <v>1546110</v>
      </c>
      <c r="F11" s="156">
        <v>1550000</v>
      </c>
    </row>
    <row r="12" spans="1:226" s="9" customFormat="1" ht="13.8" x14ac:dyDescent="0.25">
      <c r="A12" s="73" t="s">
        <v>8</v>
      </c>
      <c r="B12" s="76"/>
      <c r="C12" s="75"/>
      <c r="D12" s="91">
        <f>SUM(D13:D15)</f>
        <v>12550000</v>
      </c>
      <c r="E12" s="128">
        <f>SUM(E13:E15)</f>
        <v>14163377</v>
      </c>
      <c r="F12" s="157">
        <f>SUM(F13:F15)</f>
        <v>14150000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226" x14ac:dyDescent="0.3">
      <c r="A13" s="10"/>
      <c r="B13" s="11" t="s">
        <v>9</v>
      </c>
      <c r="C13" s="33" t="s">
        <v>10</v>
      </c>
      <c r="D13" s="92">
        <v>9700000</v>
      </c>
      <c r="E13" s="129">
        <v>11236119</v>
      </c>
      <c r="F13" s="158">
        <v>11250000</v>
      </c>
      <c r="HM13"/>
      <c r="HN13"/>
      <c r="HO13"/>
      <c r="HP13"/>
      <c r="HQ13"/>
      <c r="HR13"/>
    </row>
    <row r="14" spans="1:226" x14ac:dyDescent="0.3">
      <c r="A14" s="10"/>
      <c r="B14" s="11" t="s">
        <v>11</v>
      </c>
      <c r="C14" s="33" t="s">
        <v>12</v>
      </c>
      <c r="D14" s="93">
        <v>2200000</v>
      </c>
      <c r="E14" s="130">
        <v>2273686</v>
      </c>
      <c r="F14" s="146">
        <v>2250000</v>
      </c>
      <c r="HM14"/>
      <c r="HN14"/>
      <c r="HO14"/>
      <c r="HP14"/>
      <c r="HQ14"/>
      <c r="HR14"/>
    </row>
    <row r="15" spans="1:226" ht="15.75" customHeight="1" x14ac:dyDescent="0.3">
      <c r="A15" s="10"/>
      <c r="B15" s="11" t="s">
        <v>13</v>
      </c>
      <c r="C15" s="33" t="s">
        <v>14</v>
      </c>
      <c r="D15" s="92">
        <v>650000</v>
      </c>
      <c r="E15" s="129">
        <v>653572</v>
      </c>
      <c r="F15" s="158">
        <v>650000</v>
      </c>
      <c r="HM15"/>
      <c r="HN15"/>
      <c r="HO15"/>
      <c r="HP15"/>
      <c r="HQ15"/>
      <c r="HR15"/>
    </row>
    <row r="16" spans="1:226" s="9" customFormat="1" ht="13.8" x14ac:dyDescent="0.25">
      <c r="A16" s="73" t="s">
        <v>15</v>
      </c>
      <c r="B16" s="74"/>
      <c r="C16" s="75"/>
      <c r="D16" s="89">
        <f>SUM(D17:D26)</f>
        <v>1705500</v>
      </c>
      <c r="E16" s="128">
        <f>SUM(E17:E26)</f>
        <v>2094052.9500000002</v>
      </c>
      <c r="F16" s="157">
        <f>SUM(F17:F27)</f>
        <v>1802500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226" x14ac:dyDescent="0.3">
      <c r="A17" s="10"/>
      <c r="B17" s="11" t="s">
        <v>16</v>
      </c>
      <c r="C17" s="33" t="s">
        <v>17</v>
      </c>
      <c r="D17" s="94">
        <v>500000</v>
      </c>
      <c r="E17" s="131">
        <v>544686</v>
      </c>
      <c r="F17" s="159">
        <v>500000</v>
      </c>
      <c r="HN17"/>
      <c r="HO17"/>
      <c r="HP17"/>
      <c r="HQ17"/>
      <c r="HR17"/>
    </row>
    <row r="18" spans="1:226" x14ac:dyDescent="0.3">
      <c r="A18" s="10"/>
      <c r="B18" s="11" t="s">
        <v>18</v>
      </c>
      <c r="C18" s="33" t="s">
        <v>19</v>
      </c>
      <c r="D18" s="95">
        <v>70000</v>
      </c>
      <c r="E18" s="132">
        <v>43561.25</v>
      </c>
      <c r="F18" s="160">
        <v>55000</v>
      </c>
      <c r="HN18"/>
      <c r="HO18"/>
      <c r="HP18"/>
      <c r="HQ18"/>
      <c r="HR18"/>
    </row>
    <row r="19" spans="1:226" x14ac:dyDescent="0.3">
      <c r="A19" s="10"/>
      <c r="B19" s="11" t="s">
        <v>20</v>
      </c>
      <c r="C19" s="33" t="s">
        <v>21</v>
      </c>
      <c r="D19" s="96">
        <v>520000</v>
      </c>
      <c r="E19" s="133">
        <v>503220</v>
      </c>
      <c r="F19" s="161">
        <v>520000</v>
      </c>
      <c r="HN19"/>
      <c r="HO19"/>
      <c r="HP19"/>
      <c r="HQ19"/>
      <c r="HR19"/>
    </row>
    <row r="20" spans="1:226" x14ac:dyDescent="0.3">
      <c r="A20" s="10"/>
      <c r="B20" s="11" t="s">
        <v>22</v>
      </c>
      <c r="C20" s="33" t="s">
        <v>23</v>
      </c>
      <c r="D20" s="97">
        <v>185000</v>
      </c>
      <c r="E20" s="134">
        <v>179250</v>
      </c>
      <c r="F20" s="162">
        <v>180000</v>
      </c>
      <c r="HN20"/>
      <c r="HO20"/>
      <c r="HP20"/>
      <c r="HQ20"/>
      <c r="HR20"/>
    </row>
    <row r="21" spans="1:226" x14ac:dyDescent="0.3">
      <c r="A21" s="10"/>
      <c r="B21" s="11" t="s">
        <v>24</v>
      </c>
      <c r="C21" s="33" t="s">
        <v>25</v>
      </c>
      <c r="D21" s="98">
        <v>58000</v>
      </c>
      <c r="E21" s="134">
        <v>57600</v>
      </c>
      <c r="F21" s="162">
        <v>58000</v>
      </c>
      <c r="HN21"/>
      <c r="HO21"/>
      <c r="HP21"/>
      <c r="HQ21"/>
      <c r="HR21"/>
    </row>
    <row r="22" spans="1:226" x14ac:dyDescent="0.3">
      <c r="A22" s="10"/>
      <c r="B22" s="11" t="s">
        <v>26</v>
      </c>
      <c r="C22" s="33" t="s">
        <v>27</v>
      </c>
      <c r="D22" s="94">
        <v>90000</v>
      </c>
      <c r="E22" s="131">
        <v>93446.1</v>
      </c>
      <c r="F22" s="163">
        <v>90000</v>
      </c>
      <c r="HN22"/>
      <c r="HO22"/>
      <c r="HP22"/>
      <c r="HQ22"/>
      <c r="HR22"/>
    </row>
    <row r="23" spans="1:226" x14ac:dyDescent="0.3">
      <c r="A23" s="10"/>
      <c r="B23" s="11" t="s">
        <v>28</v>
      </c>
      <c r="C23" s="33" t="s">
        <v>29</v>
      </c>
      <c r="D23" s="94">
        <v>75000</v>
      </c>
      <c r="E23" s="131">
        <v>73800</v>
      </c>
      <c r="F23" s="159">
        <v>75000</v>
      </c>
      <c r="HN23"/>
      <c r="HO23"/>
      <c r="HP23"/>
      <c r="HQ23"/>
      <c r="HR23"/>
    </row>
    <row r="24" spans="1:226" x14ac:dyDescent="0.3">
      <c r="A24" s="10"/>
      <c r="B24" s="11" t="s">
        <v>30</v>
      </c>
      <c r="C24" s="33" t="s">
        <v>31</v>
      </c>
      <c r="D24" s="99">
        <v>100000</v>
      </c>
      <c r="E24" s="135">
        <v>111400.6</v>
      </c>
      <c r="F24" s="164">
        <v>100000</v>
      </c>
    </row>
    <row r="25" spans="1:226" x14ac:dyDescent="0.3">
      <c r="A25" s="10"/>
      <c r="B25" s="11" t="s">
        <v>32</v>
      </c>
      <c r="C25" s="33" t="s">
        <v>33</v>
      </c>
      <c r="D25" s="100">
        <v>12000</v>
      </c>
      <c r="E25" s="136">
        <v>12750</v>
      </c>
      <c r="F25" s="162">
        <v>12000</v>
      </c>
    </row>
    <row r="26" spans="1:226" x14ac:dyDescent="0.3">
      <c r="A26" s="10"/>
      <c r="B26" s="11" t="s">
        <v>34</v>
      </c>
      <c r="C26" s="33" t="s">
        <v>35</v>
      </c>
      <c r="D26" s="94">
        <v>95500</v>
      </c>
      <c r="E26" s="131">
        <f>471239+3100</f>
        <v>474339</v>
      </c>
      <c r="F26" s="159">
        <f>212500-45000</f>
        <v>167500</v>
      </c>
    </row>
    <row r="27" spans="1:226" x14ac:dyDescent="0.3">
      <c r="A27" s="123"/>
      <c r="B27" s="11" t="s">
        <v>310</v>
      </c>
      <c r="C27" s="124" t="s">
        <v>311</v>
      </c>
      <c r="D27" s="125"/>
      <c r="E27" s="104"/>
      <c r="F27" s="159">
        <v>45000</v>
      </c>
    </row>
    <row r="28" spans="1:226" x14ac:dyDescent="0.3">
      <c r="A28" s="73" t="s">
        <v>36</v>
      </c>
      <c r="B28" s="76"/>
      <c r="C28" s="75"/>
      <c r="D28" s="91">
        <f>SUM(D29:D32)</f>
        <v>600000</v>
      </c>
      <c r="E28" s="128">
        <f>SUM(E29:E32)</f>
        <v>734555.92999999993</v>
      </c>
      <c r="F28" s="157">
        <f>SUM(F29:F32)</f>
        <v>660000</v>
      </c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</row>
    <row r="29" spans="1:226" x14ac:dyDescent="0.3">
      <c r="A29" s="10"/>
      <c r="B29" s="11" t="s">
        <v>37</v>
      </c>
      <c r="C29" s="33" t="s">
        <v>38</v>
      </c>
      <c r="D29" s="100">
        <v>70000</v>
      </c>
      <c r="E29" s="136">
        <v>62869.46</v>
      </c>
      <c r="F29" s="162">
        <v>180000</v>
      </c>
    </row>
    <row r="30" spans="1:226" x14ac:dyDescent="0.3">
      <c r="A30" s="10"/>
      <c r="B30" s="11" t="s">
        <v>39</v>
      </c>
      <c r="C30" s="33" t="s">
        <v>40</v>
      </c>
      <c r="D30" s="93">
        <v>130000</v>
      </c>
      <c r="E30" s="130">
        <v>132840.98000000001</v>
      </c>
      <c r="F30" s="146">
        <v>100000</v>
      </c>
    </row>
    <row r="31" spans="1:226" x14ac:dyDescent="0.3">
      <c r="A31" s="10"/>
      <c r="B31" s="11" t="s">
        <v>41</v>
      </c>
      <c r="C31" s="33" t="s">
        <v>42</v>
      </c>
      <c r="D31" s="93">
        <v>380000</v>
      </c>
      <c r="E31" s="130">
        <v>507175.29</v>
      </c>
      <c r="F31" s="146">
        <v>350000</v>
      </c>
    </row>
    <row r="32" spans="1:226" ht="15" customHeight="1" x14ac:dyDescent="0.3">
      <c r="A32" s="10"/>
      <c r="B32" s="11" t="s">
        <v>43</v>
      </c>
      <c r="C32" s="33" t="s">
        <v>44</v>
      </c>
      <c r="D32" s="93">
        <v>20000</v>
      </c>
      <c r="E32" s="130">
        <v>31670.2</v>
      </c>
      <c r="F32" s="146">
        <v>30000</v>
      </c>
    </row>
    <row r="33" spans="1:162" x14ac:dyDescent="0.3">
      <c r="A33" s="73" t="s">
        <v>295</v>
      </c>
      <c r="B33" s="74"/>
      <c r="C33" s="75"/>
      <c r="D33" s="91">
        <f>SUM(D34:D36)</f>
        <v>45000</v>
      </c>
      <c r="E33" s="128">
        <f>SUM(E34:E36)</f>
        <v>328557.5</v>
      </c>
      <c r="F33" s="157">
        <f>SUM(F34:F36)</f>
        <v>310000</v>
      </c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</row>
    <row r="34" spans="1:162" s="14" customFormat="1" ht="13.8" x14ac:dyDescent="0.25">
      <c r="A34" s="12"/>
      <c r="B34" s="13" t="s">
        <v>45</v>
      </c>
      <c r="C34" s="86" t="s">
        <v>46</v>
      </c>
      <c r="D34" s="93">
        <v>5000</v>
      </c>
      <c r="E34" s="130">
        <v>20000</v>
      </c>
      <c r="F34" s="146">
        <v>20000</v>
      </c>
    </row>
    <row r="35" spans="1:162" x14ac:dyDescent="0.3">
      <c r="A35" s="15"/>
      <c r="B35" s="11" t="s">
        <v>47</v>
      </c>
      <c r="C35" s="86" t="s">
        <v>48</v>
      </c>
      <c r="D35" s="101">
        <v>10000</v>
      </c>
      <c r="E35" s="136">
        <v>288337.5</v>
      </c>
      <c r="F35" s="162">
        <v>270000</v>
      </c>
    </row>
    <row r="36" spans="1:162" ht="15" thickBot="1" x14ac:dyDescent="0.35">
      <c r="A36" s="80"/>
      <c r="B36" s="81" t="s">
        <v>298</v>
      </c>
      <c r="C36" s="34" t="s">
        <v>296</v>
      </c>
      <c r="D36" s="100">
        <v>30000</v>
      </c>
      <c r="E36" s="137">
        <v>20220</v>
      </c>
      <c r="F36" s="165">
        <v>20000</v>
      </c>
    </row>
    <row r="37" spans="1:162" ht="15" thickBot="1" x14ac:dyDescent="0.35">
      <c r="A37" s="51" t="s">
        <v>49</v>
      </c>
      <c r="B37" s="47"/>
      <c r="C37" s="52"/>
      <c r="D37" s="102">
        <f>D9+D12+D16+D28+D33</f>
        <v>19150500</v>
      </c>
      <c r="E37" s="49">
        <f>E9+E12+E16+E28+E33</f>
        <v>21656453.379999999</v>
      </c>
      <c r="F37" s="166">
        <f>F9+F12+F16+F28+F33</f>
        <v>21772500</v>
      </c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</row>
    <row r="38" spans="1:162" s="2" customFormat="1" ht="15.75" customHeight="1" thickBot="1" x14ac:dyDescent="0.3">
      <c r="A38" s="1"/>
      <c r="C38" s="28"/>
      <c r="D38" s="35"/>
      <c r="E38" s="27"/>
      <c r="F38" s="153"/>
    </row>
    <row r="39" spans="1:162" x14ac:dyDescent="0.3">
      <c r="A39" s="5" t="s">
        <v>50</v>
      </c>
      <c r="B39" s="6"/>
      <c r="C39" s="30"/>
      <c r="D39" s="87">
        <v>2025</v>
      </c>
      <c r="E39" s="31">
        <v>2025</v>
      </c>
      <c r="F39" s="155">
        <v>2026</v>
      </c>
    </row>
    <row r="40" spans="1:162" ht="30.75" customHeight="1" thickBot="1" x14ac:dyDescent="0.35">
      <c r="A40" s="7" t="s">
        <v>1</v>
      </c>
      <c r="B40" s="8"/>
      <c r="C40" s="32" t="s">
        <v>2</v>
      </c>
      <c r="D40" s="88" t="s">
        <v>299</v>
      </c>
      <c r="E40" s="103" t="s">
        <v>291</v>
      </c>
      <c r="F40" s="103" t="s">
        <v>299</v>
      </c>
    </row>
    <row r="41" spans="1:162" x14ac:dyDescent="0.3">
      <c r="A41" s="69" t="s">
        <v>51</v>
      </c>
      <c r="B41" s="70"/>
      <c r="C41" s="71"/>
      <c r="D41" s="105">
        <f>SUM(D42:D51)</f>
        <v>2010000</v>
      </c>
      <c r="E41" s="72">
        <f>SUM(E42:E51)</f>
        <v>1805348.57</v>
      </c>
      <c r="F41" s="167">
        <f>SUM(F42:F51)</f>
        <v>1690000</v>
      </c>
    </row>
    <row r="42" spans="1:162" x14ac:dyDescent="0.3">
      <c r="A42" s="17"/>
      <c r="B42" s="11" t="s">
        <v>52</v>
      </c>
      <c r="C42" s="122" t="s">
        <v>300</v>
      </c>
      <c r="D42" s="106">
        <v>700000</v>
      </c>
      <c r="E42" s="138">
        <v>815804.29</v>
      </c>
      <c r="F42" s="168">
        <v>600000</v>
      </c>
    </row>
    <row r="43" spans="1:162" x14ac:dyDescent="0.3">
      <c r="A43" s="17"/>
      <c r="B43" s="11" t="s">
        <v>53</v>
      </c>
      <c r="C43" s="122" t="s">
        <v>301</v>
      </c>
      <c r="D43" s="106">
        <v>550000</v>
      </c>
      <c r="E43" s="138">
        <v>401855</v>
      </c>
      <c r="F43" s="168">
        <v>400000</v>
      </c>
    </row>
    <row r="44" spans="1:162" x14ac:dyDescent="0.3">
      <c r="A44" s="17"/>
      <c r="B44" s="11" t="s">
        <v>54</v>
      </c>
      <c r="C44" s="36" t="s">
        <v>292</v>
      </c>
      <c r="D44" s="106">
        <v>100000</v>
      </c>
      <c r="E44" s="138">
        <v>43890</v>
      </c>
      <c r="F44" s="168">
        <v>90000</v>
      </c>
    </row>
    <row r="45" spans="1:162" x14ac:dyDescent="0.3">
      <c r="A45" s="17"/>
      <c r="B45" s="11" t="s">
        <v>55</v>
      </c>
      <c r="C45" s="36" t="s">
        <v>293</v>
      </c>
      <c r="D45" s="106">
        <v>0</v>
      </c>
      <c r="E45" s="138">
        <v>3969.33</v>
      </c>
      <c r="F45" s="168">
        <v>50000</v>
      </c>
    </row>
    <row r="46" spans="1:162" x14ac:dyDescent="0.3">
      <c r="A46" s="17"/>
      <c r="B46" s="11" t="s">
        <v>56</v>
      </c>
      <c r="C46" s="37" t="s">
        <v>303</v>
      </c>
      <c r="D46" s="106">
        <v>95000</v>
      </c>
      <c r="E46" s="138">
        <v>82644.95</v>
      </c>
      <c r="F46" s="168">
        <v>120000</v>
      </c>
    </row>
    <row r="47" spans="1:162" x14ac:dyDescent="0.3">
      <c r="A47" s="17"/>
      <c r="B47" s="11" t="s">
        <v>57</v>
      </c>
      <c r="C47" s="37" t="s">
        <v>302</v>
      </c>
      <c r="D47" s="106">
        <v>85000</v>
      </c>
      <c r="E47" s="138">
        <v>77575</v>
      </c>
      <c r="F47" s="168">
        <v>120000</v>
      </c>
    </row>
    <row r="48" spans="1:162" x14ac:dyDescent="0.3">
      <c r="A48" s="17"/>
      <c r="B48" s="18" t="s">
        <v>58</v>
      </c>
      <c r="C48" s="36" t="s">
        <v>294</v>
      </c>
      <c r="D48" s="106">
        <v>30000</v>
      </c>
      <c r="E48" s="138">
        <v>29910</v>
      </c>
      <c r="F48" s="168">
        <v>0</v>
      </c>
    </row>
    <row r="49" spans="1:6" x14ac:dyDescent="0.3">
      <c r="A49" s="17"/>
      <c r="B49" s="18" t="s">
        <v>59</v>
      </c>
      <c r="C49" s="37" t="s">
        <v>60</v>
      </c>
      <c r="D49" s="106">
        <v>100000</v>
      </c>
      <c r="E49" s="138">
        <v>0</v>
      </c>
      <c r="F49" s="168">
        <v>30000</v>
      </c>
    </row>
    <row r="50" spans="1:6" x14ac:dyDescent="0.3">
      <c r="A50" s="17"/>
      <c r="B50" s="11" t="s">
        <v>61</v>
      </c>
      <c r="C50" s="36" t="s">
        <v>62</v>
      </c>
      <c r="D50" s="106">
        <v>100000</v>
      </c>
      <c r="E50" s="138">
        <v>99700</v>
      </c>
      <c r="F50" s="168">
        <v>30000</v>
      </c>
    </row>
    <row r="51" spans="1:6" x14ac:dyDescent="0.3">
      <c r="A51" s="17"/>
      <c r="B51" s="11" t="s">
        <v>63</v>
      </c>
      <c r="C51" s="37" t="s">
        <v>64</v>
      </c>
      <c r="D51" s="106">
        <v>250000</v>
      </c>
      <c r="E51" s="138">
        <v>250000</v>
      </c>
      <c r="F51" s="168">
        <v>250000</v>
      </c>
    </row>
    <row r="52" spans="1:6" x14ac:dyDescent="0.3">
      <c r="A52" s="66" t="s">
        <v>65</v>
      </c>
      <c r="B52" s="67"/>
      <c r="C52" s="68"/>
      <c r="D52" s="91">
        <f>SUM(D53:D66)</f>
        <v>1798500</v>
      </c>
      <c r="E52" s="128">
        <f>SUM(E53:E66)</f>
        <v>1752717.3599999999</v>
      </c>
      <c r="F52" s="169">
        <f>SUM(F53:F66)</f>
        <v>2018000</v>
      </c>
    </row>
    <row r="53" spans="1:6" x14ac:dyDescent="0.3">
      <c r="A53" s="17"/>
      <c r="B53" s="11" t="s">
        <v>66</v>
      </c>
      <c r="C53" s="33" t="s">
        <v>67</v>
      </c>
      <c r="D53" s="107">
        <v>650000</v>
      </c>
      <c r="E53" s="139">
        <v>605000</v>
      </c>
      <c r="F53" s="170">
        <v>670000</v>
      </c>
    </row>
    <row r="54" spans="1:6" x14ac:dyDescent="0.3">
      <c r="A54" s="17"/>
      <c r="B54" s="11" t="s">
        <v>68</v>
      </c>
      <c r="C54" s="33" t="s">
        <v>69</v>
      </c>
      <c r="D54" s="107">
        <v>320000</v>
      </c>
      <c r="E54" s="139">
        <v>300000</v>
      </c>
      <c r="F54" s="171">
        <v>330000</v>
      </c>
    </row>
    <row r="55" spans="1:6" x14ac:dyDescent="0.3">
      <c r="A55" s="17"/>
      <c r="B55" s="11" t="s">
        <v>70</v>
      </c>
      <c r="C55" s="33" t="s">
        <v>71</v>
      </c>
      <c r="D55" s="107">
        <v>210000</v>
      </c>
      <c r="E55" s="139">
        <v>210000</v>
      </c>
      <c r="F55" s="172">
        <v>210000</v>
      </c>
    </row>
    <row r="56" spans="1:6" x14ac:dyDescent="0.3">
      <c r="A56" s="17"/>
      <c r="B56" s="11" t="s">
        <v>72</v>
      </c>
      <c r="C56" s="33" t="s">
        <v>73</v>
      </c>
      <c r="D56" s="107">
        <v>28000</v>
      </c>
      <c r="E56" s="139">
        <v>31000</v>
      </c>
      <c r="F56" s="172">
        <v>32000</v>
      </c>
    </row>
    <row r="57" spans="1:6" x14ac:dyDescent="0.3">
      <c r="A57" s="17"/>
      <c r="B57" s="11" t="s">
        <v>74</v>
      </c>
      <c r="C57" s="33" t="s">
        <v>75</v>
      </c>
      <c r="D57" s="107">
        <v>35000</v>
      </c>
      <c r="E57" s="139">
        <v>30000</v>
      </c>
      <c r="F57" s="172">
        <v>35000</v>
      </c>
    </row>
    <row r="58" spans="1:6" x14ac:dyDescent="0.3">
      <c r="A58" s="17"/>
      <c r="B58" s="11" t="s">
        <v>76</v>
      </c>
      <c r="C58" s="33" t="s">
        <v>77</v>
      </c>
      <c r="D58" s="107">
        <v>35000</v>
      </c>
      <c r="E58" s="139">
        <v>35000</v>
      </c>
      <c r="F58" s="172">
        <v>35000</v>
      </c>
    </row>
    <row r="59" spans="1:6" x14ac:dyDescent="0.3">
      <c r="A59" s="17"/>
      <c r="B59" s="11" t="s">
        <v>78</v>
      </c>
      <c r="C59" s="33" t="s">
        <v>79</v>
      </c>
      <c r="D59" s="107">
        <v>250000</v>
      </c>
      <c r="E59" s="139">
        <f>229610.36+13100</f>
        <v>242710.36</v>
      </c>
      <c r="F59" s="172">
        <v>250000</v>
      </c>
    </row>
    <row r="60" spans="1:6" x14ac:dyDescent="0.3">
      <c r="A60" s="17"/>
      <c r="B60" s="11" t="s">
        <v>80</v>
      </c>
      <c r="C60" s="33" t="s">
        <v>81</v>
      </c>
      <c r="D60" s="107">
        <v>40000</v>
      </c>
      <c r="E60" s="139">
        <v>35000</v>
      </c>
      <c r="F60" s="172">
        <v>40000</v>
      </c>
    </row>
    <row r="61" spans="1:6" x14ac:dyDescent="0.3">
      <c r="A61" s="17"/>
      <c r="B61" s="11" t="s">
        <v>82</v>
      </c>
      <c r="C61" s="33" t="s">
        <v>83</v>
      </c>
      <c r="D61" s="107">
        <v>27500</v>
      </c>
      <c r="E61" s="139">
        <v>24000</v>
      </c>
      <c r="F61" s="172">
        <v>30000</v>
      </c>
    </row>
    <row r="62" spans="1:6" x14ac:dyDescent="0.3">
      <c r="A62" s="17"/>
      <c r="B62" s="11" t="s">
        <v>84</v>
      </c>
      <c r="C62" s="33" t="s">
        <v>85</v>
      </c>
      <c r="D62" s="107">
        <v>40000</v>
      </c>
      <c r="E62" s="139">
        <v>40000</v>
      </c>
      <c r="F62" s="172">
        <v>40000</v>
      </c>
    </row>
    <row r="63" spans="1:6" x14ac:dyDescent="0.3">
      <c r="A63" s="17"/>
      <c r="B63" s="11" t="s">
        <v>86</v>
      </c>
      <c r="C63" s="33" t="s">
        <v>87</v>
      </c>
      <c r="D63" s="107">
        <v>23000</v>
      </c>
      <c r="E63" s="139">
        <v>20000</v>
      </c>
      <c r="F63" s="172">
        <v>26000</v>
      </c>
    </row>
    <row r="64" spans="1:6" x14ac:dyDescent="0.3">
      <c r="A64" s="17"/>
      <c r="B64" s="11" t="s">
        <v>88</v>
      </c>
      <c r="C64" s="33" t="s">
        <v>89</v>
      </c>
      <c r="D64" s="107">
        <v>90000</v>
      </c>
      <c r="E64" s="139">
        <v>130007</v>
      </c>
      <c r="F64" s="172">
        <v>270000</v>
      </c>
    </row>
    <row r="65" spans="1:6" x14ac:dyDescent="0.3">
      <c r="A65" s="17"/>
      <c r="B65" s="11" t="s">
        <v>90</v>
      </c>
      <c r="C65" s="33" t="s">
        <v>91</v>
      </c>
      <c r="D65" s="108">
        <v>10000</v>
      </c>
      <c r="E65" s="140">
        <v>10000</v>
      </c>
      <c r="F65" s="172">
        <v>10000</v>
      </c>
    </row>
    <row r="66" spans="1:6" x14ac:dyDescent="0.3">
      <c r="A66" s="17"/>
      <c r="B66" s="11" t="s">
        <v>92</v>
      </c>
      <c r="C66" s="33" t="s">
        <v>93</v>
      </c>
      <c r="D66" s="107">
        <v>40000</v>
      </c>
      <c r="E66" s="139">
        <v>40000</v>
      </c>
      <c r="F66" s="172">
        <v>40000</v>
      </c>
    </row>
    <row r="67" spans="1:6" x14ac:dyDescent="0.3">
      <c r="A67" s="66" t="s">
        <v>94</v>
      </c>
      <c r="B67" s="67"/>
      <c r="C67" s="68"/>
      <c r="D67" s="91">
        <f>SUM(D68:D73)</f>
        <v>1080000</v>
      </c>
      <c r="E67" s="128">
        <f>SUM(E68:E74)</f>
        <v>1312884.06</v>
      </c>
      <c r="F67" s="169">
        <f>SUM(F68:F74)</f>
        <v>1371000</v>
      </c>
    </row>
    <row r="68" spans="1:6" x14ac:dyDescent="0.3">
      <c r="A68" s="17"/>
      <c r="B68" s="11" t="s">
        <v>95</v>
      </c>
      <c r="C68" s="33" t="s">
        <v>306</v>
      </c>
      <c r="D68" s="109">
        <v>150000</v>
      </c>
      <c r="E68" s="141">
        <v>88347.5</v>
      </c>
      <c r="F68" s="173">
        <v>90000</v>
      </c>
    </row>
    <row r="69" spans="1:6" x14ac:dyDescent="0.3">
      <c r="A69" s="17"/>
      <c r="B69" s="11" t="s">
        <v>96</v>
      </c>
      <c r="C69" s="33" t="s">
        <v>307</v>
      </c>
      <c r="D69" s="109">
        <v>150000</v>
      </c>
      <c r="E69" s="141">
        <v>170369.27</v>
      </c>
      <c r="F69" s="173">
        <v>170000</v>
      </c>
    </row>
    <row r="70" spans="1:6" x14ac:dyDescent="0.3">
      <c r="A70" s="17"/>
      <c r="B70" s="11" t="s">
        <v>97</v>
      </c>
      <c r="C70" s="37" t="s">
        <v>308</v>
      </c>
      <c r="D70" s="109">
        <v>390000</v>
      </c>
      <c r="E70" s="141">
        <v>417383</v>
      </c>
      <c r="F70" s="173">
        <v>430000</v>
      </c>
    </row>
    <row r="71" spans="1:6" x14ac:dyDescent="0.3">
      <c r="A71" s="17"/>
      <c r="B71" s="11" t="s">
        <v>98</v>
      </c>
      <c r="C71" s="37" t="s">
        <v>309</v>
      </c>
      <c r="D71" s="109">
        <v>10000</v>
      </c>
      <c r="E71" s="141">
        <v>11138</v>
      </c>
      <c r="F71" s="173">
        <v>10000</v>
      </c>
    </row>
    <row r="72" spans="1:6" x14ac:dyDescent="0.3">
      <c r="A72" s="17"/>
      <c r="B72" s="11" t="s">
        <v>99</v>
      </c>
      <c r="C72" s="34" t="s">
        <v>100</v>
      </c>
      <c r="D72" s="109">
        <v>85000</v>
      </c>
      <c r="E72" s="141">
        <v>84498</v>
      </c>
      <c r="F72" s="173">
        <v>85000</v>
      </c>
    </row>
    <row r="73" spans="1:6" x14ac:dyDescent="0.3">
      <c r="A73" s="17"/>
      <c r="B73" s="11" t="s">
        <v>101</v>
      </c>
      <c r="C73" s="34" t="s">
        <v>102</v>
      </c>
      <c r="D73" s="109">
        <v>295000</v>
      </c>
      <c r="E73" s="141">
        <v>280975.28999999998</v>
      </c>
      <c r="F73" s="173">
        <v>295000</v>
      </c>
    </row>
    <row r="74" spans="1:6" x14ac:dyDescent="0.3">
      <c r="A74" s="17"/>
      <c r="B74" s="189" t="s">
        <v>297</v>
      </c>
      <c r="C74" s="34" t="s">
        <v>305</v>
      </c>
      <c r="D74" s="109">
        <f>273100</f>
        <v>273100</v>
      </c>
      <c r="E74" s="141">
        <v>260173</v>
      </c>
      <c r="F74" s="173">
        <v>291000</v>
      </c>
    </row>
    <row r="75" spans="1:6" x14ac:dyDescent="0.3">
      <c r="A75" s="66" t="s">
        <v>103</v>
      </c>
      <c r="B75" s="67"/>
      <c r="C75" s="68"/>
      <c r="D75" s="91">
        <f>SUM(D76:D86)</f>
        <v>516500</v>
      </c>
      <c r="E75" s="128">
        <f>SUM(E76:E86)</f>
        <v>519972.19</v>
      </c>
      <c r="F75" s="169">
        <f>SUM(F76:F86)</f>
        <v>591400</v>
      </c>
    </row>
    <row r="76" spans="1:6" x14ac:dyDescent="0.3">
      <c r="A76" s="17"/>
      <c r="B76" s="11" t="s">
        <v>104</v>
      </c>
      <c r="C76" s="33" t="s">
        <v>105</v>
      </c>
      <c r="D76" s="110">
        <v>85000</v>
      </c>
      <c r="E76" s="148">
        <v>85000</v>
      </c>
      <c r="F76" s="174">
        <v>85000</v>
      </c>
    </row>
    <row r="77" spans="1:6" x14ac:dyDescent="0.3">
      <c r="A77" s="17"/>
      <c r="B77" s="11" t="s">
        <v>106</v>
      </c>
      <c r="C77" s="33" t="s">
        <v>107</v>
      </c>
      <c r="D77" s="110">
        <v>25000</v>
      </c>
      <c r="E77" s="148">
        <v>30000</v>
      </c>
      <c r="F77" s="174">
        <v>30000</v>
      </c>
    </row>
    <row r="78" spans="1:6" x14ac:dyDescent="0.3">
      <c r="A78" s="17"/>
      <c r="B78" s="11" t="s">
        <v>108</v>
      </c>
      <c r="C78" s="33" t="s">
        <v>109</v>
      </c>
      <c r="D78" s="110">
        <v>80000</v>
      </c>
      <c r="E78" s="148">
        <v>80000</v>
      </c>
      <c r="F78" s="174">
        <v>92000</v>
      </c>
    </row>
    <row r="79" spans="1:6" x14ac:dyDescent="0.3">
      <c r="A79" s="17"/>
      <c r="B79" s="11" t="s">
        <v>110</v>
      </c>
      <c r="C79" s="33" t="s">
        <v>111</v>
      </c>
      <c r="D79" s="110">
        <v>34000</v>
      </c>
      <c r="E79" s="148">
        <v>34000</v>
      </c>
      <c r="F79" s="174">
        <v>39000</v>
      </c>
    </row>
    <row r="80" spans="1:6" x14ac:dyDescent="0.3">
      <c r="A80" s="17"/>
      <c r="B80" s="11" t="s">
        <v>112</v>
      </c>
      <c r="C80" s="33" t="s">
        <v>113</v>
      </c>
      <c r="D80" s="110">
        <v>80000</v>
      </c>
      <c r="E80" s="148">
        <v>70000</v>
      </c>
      <c r="F80" s="174">
        <v>92000</v>
      </c>
    </row>
    <row r="81" spans="1:6" x14ac:dyDescent="0.3">
      <c r="A81" s="17"/>
      <c r="B81" s="11" t="s">
        <v>114</v>
      </c>
      <c r="C81" s="33" t="s">
        <v>115</v>
      </c>
      <c r="D81" s="110">
        <v>25000</v>
      </c>
      <c r="E81" s="148">
        <v>25000</v>
      </c>
      <c r="F81" s="174">
        <v>30000</v>
      </c>
    </row>
    <row r="82" spans="1:6" x14ac:dyDescent="0.3">
      <c r="A82" s="17"/>
      <c r="B82" s="11" t="s">
        <v>116</v>
      </c>
      <c r="C82" s="33" t="s">
        <v>117</v>
      </c>
      <c r="D82" s="110">
        <v>25000</v>
      </c>
      <c r="E82" s="148">
        <v>25000</v>
      </c>
      <c r="F82" s="174">
        <v>30000</v>
      </c>
    </row>
    <row r="83" spans="1:6" x14ac:dyDescent="0.3">
      <c r="A83" s="17"/>
      <c r="B83" s="11" t="s">
        <v>118</v>
      </c>
      <c r="C83" s="33" t="s">
        <v>119</v>
      </c>
      <c r="D83" s="110">
        <v>28000</v>
      </c>
      <c r="E83" s="148">
        <v>25000</v>
      </c>
      <c r="F83" s="174">
        <v>32000</v>
      </c>
    </row>
    <row r="84" spans="1:6" x14ac:dyDescent="0.3">
      <c r="A84" s="17"/>
      <c r="B84" s="11" t="s">
        <v>120</v>
      </c>
      <c r="C84" s="33" t="s">
        <v>121</v>
      </c>
      <c r="D84" s="110">
        <v>90000</v>
      </c>
      <c r="E84" s="148">
        <v>98035.19</v>
      </c>
      <c r="F84" s="175">
        <v>105000</v>
      </c>
    </row>
    <row r="85" spans="1:6" x14ac:dyDescent="0.3">
      <c r="A85" s="17"/>
      <c r="B85" s="11" t="s">
        <v>122</v>
      </c>
      <c r="C85" s="33" t="s">
        <v>123</v>
      </c>
      <c r="D85" s="110">
        <v>11500</v>
      </c>
      <c r="E85" s="148">
        <v>17937</v>
      </c>
      <c r="F85" s="176">
        <v>18000</v>
      </c>
    </row>
    <row r="86" spans="1:6" x14ac:dyDescent="0.3">
      <c r="A86" s="17"/>
      <c r="B86" s="11" t="s">
        <v>124</v>
      </c>
      <c r="C86" s="33" t="s">
        <v>125</v>
      </c>
      <c r="D86" s="110">
        <v>33000</v>
      </c>
      <c r="E86" s="148">
        <v>30000</v>
      </c>
      <c r="F86" s="177">
        <v>38400</v>
      </c>
    </row>
    <row r="87" spans="1:6" x14ac:dyDescent="0.3">
      <c r="A87" s="62" t="s">
        <v>126</v>
      </c>
      <c r="B87" s="63"/>
      <c r="C87" s="65"/>
      <c r="D87" s="111">
        <f>SUM(D88:D91)</f>
        <v>725000</v>
      </c>
      <c r="E87" s="142">
        <f>SUM(E88:E91)</f>
        <v>772986.67999999993</v>
      </c>
      <c r="F87" s="169">
        <f>SUM(F88:F91)</f>
        <v>1050000</v>
      </c>
    </row>
    <row r="88" spans="1:6" x14ac:dyDescent="0.3">
      <c r="A88" s="10"/>
      <c r="B88" s="11" t="s">
        <v>127</v>
      </c>
      <c r="C88" s="33" t="s">
        <v>128</v>
      </c>
      <c r="D88" s="106">
        <v>100000</v>
      </c>
      <c r="E88" s="138">
        <v>143390</v>
      </c>
      <c r="F88" s="168">
        <v>350000</v>
      </c>
    </row>
    <row r="89" spans="1:6" x14ac:dyDescent="0.3">
      <c r="A89" s="10"/>
      <c r="B89" s="11" t="s">
        <v>129</v>
      </c>
      <c r="C89" s="33" t="s">
        <v>130</v>
      </c>
      <c r="D89" s="106">
        <v>100000</v>
      </c>
      <c r="E89" s="138">
        <v>71077</v>
      </c>
      <c r="F89" s="168">
        <v>100000</v>
      </c>
    </row>
    <row r="90" spans="1:6" x14ac:dyDescent="0.3">
      <c r="A90" s="10"/>
      <c r="B90" s="11" t="s">
        <v>131</v>
      </c>
      <c r="C90" s="38" t="s">
        <v>132</v>
      </c>
      <c r="D90" s="112">
        <v>225000</v>
      </c>
      <c r="E90" s="143">
        <v>225389</v>
      </c>
      <c r="F90" s="147">
        <v>270000</v>
      </c>
    </row>
    <row r="91" spans="1:6" x14ac:dyDescent="0.3">
      <c r="A91" s="10"/>
      <c r="B91" s="11" t="s">
        <v>133</v>
      </c>
      <c r="C91" s="38" t="s">
        <v>134</v>
      </c>
      <c r="D91" s="112">
        <v>300000</v>
      </c>
      <c r="E91" s="143">
        <v>333130.68</v>
      </c>
      <c r="F91" s="147">
        <v>330000</v>
      </c>
    </row>
    <row r="92" spans="1:6" x14ac:dyDescent="0.3">
      <c r="A92" s="62" t="s">
        <v>135</v>
      </c>
      <c r="B92" s="63"/>
      <c r="C92" s="64"/>
      <c r="D92" s="91">
        <f>SUM(D93:D94)</f>
        <v>200000</v>
      </c>
      <c r="E92" s="128">
        <f>SUM(E93:E94)</f>
        <v>100000</v>
      </c>
      <c r="F92" s="169">
        <f>SUM(F93:F94)</f>
        <v>400000</v>
      </c>
    </row>
    <row r="93" spans="1:6" x14ac:dyDescent="0.3">
      <c r="A93" s="10"/>
      <c r="B93" s="11" t="s">
        <v>136</v>
      </c>
      <c r="C93" s="33" t="s">
        <v>137</v>
      </c>
      <c r="D93" s="92">
        <v>100000</v>
      </c>
      <c r="E93" s="129">
        <v>0</v>
      </c>
      <c r="F93" s="173">
        <v>200000</v>
      </c>
    </row>
    <row r="94" spans="1:6" x14ac:dyDescent="0.3">
      <c r="A94" s="10"/>
      <c r="B94" s="11" t="s">
        <v>138</v>
      </c>
      <c r="C94" s="33" t="s">
        <v>139</v>
      </c>
      <c r="D94" s="92">
        <v>100000</v>
      </c>
      <c r="E94" s="129">
        <v>100000</v>
      </c>
      <c r="F94" s="173">
        <v>200000</v>
      </c>
    </row>
    <row r="95" spans="1:6" x14ac:dyDescent="0.3">
      <c r="A95" s="56" t="s">
        <v>140</v>
      </c>
      <c r="B95" s="57"/>
      <c r="C95" s="58"/>
      <c r="D95" s="91">
        <f>SUM(D96:D99)</f>
        <v>233000</v>
      </c>
      <c r="E95" s="128">
        <f>SUM(E96:E99)</f>
        <v>358253.28</v>
      </c>
      <c r="F95" s="169">
        <f>SUM(F96:F99)</f>
        <v>278000</v>
      </c>
    </row>
    <row r="96" spans="1:6" x14ac:dyDescent="0.3">
      <c r="A96" s="10"/>
      <c r="B96" s="11" t="s">
        <v>141</v>
      </c>
      <c r="C96" s="33" t="s">
        <v>142</v>
      </c>
      <c r="D96" s="93">
        <v>18000</v>
      </c>
      <c r="E96" s="130">
        <v>13564</v>
      </c>
      <c r="F96" s="147">
        <v>18000</v>
      </c>
    </row>
    <row r="97" spans="1:226" x14ac:dyDescent="0.3">
      <c r="A97" s="17"/>
      <c r="B97" s="11" t="s">
        <v>143</v>
      </c>
      <c r="C97" s="33" t="s">
        <v>144</v>
      </c>
      <c r="D97" s="93">
        <v>150000</v>
      </c>
      <c r="E97" s="130">
        <v>296762.45</v>
      </c>
      <c r="F97" s="147">
        <v>200000</v>
      </c>
    </row>
    <row r="98" spans="1:226" x14ac:dyDescent="0.3">
      <c r="A98" s="17"/>
      <c r="B98" s="11" t="s">
        <v>145</v>
      </c>
      <c r="C98" s="33" t="s">
        <v>146</v>
      </c>
      <c r="D98" s="93">
        <v>15000</v>
      </c>
      <c r="E98" s="130">
        <v>0</v>
      </c>
      <c r="F98" s="147">
        <v>10000</v>
      </c>
    </row>
    <row r="99" spans="1:226" x14ac:dyDescent="0.3">
      <c r="A99" s="17"/>
      <c r="B99" s="11" t="s">
        <v>147</v>
      </c>
      <c r="C99" s="33" t="s">
        <v>148</v>
      </c>
      <c r="D99" s="112">
        <v>50000</v>
      </c>
      <c r="E99" s="143">
        <v>47926.83</v>
      </c>
      <c r="F99" s="147">
        <v>50000</v>
      </c>
    </row>
    <row r="100" spans="1:226" x14ac:dyDescent="0.3">
      <c r="A100" s="56" t="s">
        <v>149</v>
      </c>
      <c r="B100" s="57"/>
      <c r="C100" s="58"/>
      <c r="D100" s="91">
        <f>SUM(D101:D103)</f>
        <v>520000</v>
      </c>
      <c r="E100" s="128">
        <f>SUM(E101:E103)</f>
        <v>435881.42000000004</v>
      </c>
      <c r="F100" s="169">
        <f>SUM(F101:F103)</f>
        <v>460000</v>
      </c>
    </row>
    <row r="101" spans="1:226" x14ac:dyDescent="0.3">
      <c r="A101" s="10"/>
      <c r="B101" s="11" t="s">
        <v>150</v>
      </c>
      <c r="C101" s="33" t="s">
        <v>151</v>
      </c>
      <c r="D101" s="93">
        <v>50000</v>
      </c>
      <c r="E101" s="130">
        <v>47277.75</v>
      </c>
      <c r="F101" s="147">
        <v>50000</v>
      </c>
    </row>
    <row r="102" spans="1:226" x14ac:dyDescent="0.3">
      <c r="A102" s="10"/>
      <c r="B102" s="11" t="s">
        <v>152</v>
      </c>
      <c r="C102" s="33" t="s">
        <v>153</v>
      </c>
      <c r="D102" s="93">
        <v>400000</v>
      </c>
      <c r="E102" s="130">
        <v>322753.90000000002</v>
      </c>
      <c r="F102" s="147">
        <v>340000</v>
      </c>
    </row>
    <row r="103" spans="1:226" x14ac:dyDescent="0.3">
      <c r="A103" s="10"/>
      <c r="B103" s="11" t="s">
        <v>154</v>
      </c>
      <c r="C103" s="33" t="s">
        <v>155</v>
      </c>
      <c r="D103" s="93">
        <v>70000</v>
      </c>
      <c r="E103" s="130">
        <v>65849.77</v>
      </c>
      <c r="F103" s="147">
        <v>70000</v>
      </c>
    </row>
    <row r="104" spans="1:226" x14ac:dyDescent="0.3">
      <c r="A104" s="56" t="s">
        <v>156</v>
      </c>
      <c r="B104" s="57"/>
      <c r="C104" s="58"/>
      <c r="D104" s="91">
        <f>SUM(D105:D107)</f>
        <v>134000</v>
      </c>
      <c r="E104" s="128">
        <f>SUM(E105:E107)</f>
        <v>134051.20000000001</v>
      </c>
      <c r="F104" s="169">
        <f>SUM(F105:F107)</f>
        <v>164000</v>
      </c>
    </row>
    <row r="105" spans="1:226" x14ac:dyDescent="0.3">
      <c r="A105" s="10"/>
      <c r="B105" s="11" t="s">
        <v>157</v>
      </c>
      <c r="C105" s="33" t="s">
        <v>158</v>
      </c>
      <c r="D105" s="93">
        <v>120000</v>
      </c>
      <c r="E105" s="130">
        <v>120000</v>
      </c>
      <c r="F105" s="147">
        <v>150000</v>
      </c>
    </row>
    <row r="106" spans="1:226" x14ac:dyDescent="0.3">
      <c r="A106" s="10"/>
      <c r="B106" s="11" t="s">
        <v>159</v>
      </c>
      <c r="C106" s="33" t="s">
        <v>160</v>
      </c>
      <c r="D106" s="93">
        <v>8000</v>
      </c>
      <c r="E106" s="130">
        <v>8051.2</v>
      </c>
      <c r="F106" s="147">
        <v>8000</v>
      </c>
    </row>
    <row r="107" spans="1:226" x14ac:dyDescent="0.3">
      <c r="A107" s="10"/>
      <c r="B107" s="11" t="s">
        <v>161</v>
      </c>
      <c r="C107" s="33" t="s">
        <v>162</v>
      </c>
      <c r="D107" s="93">
        <v>6000</v>
      </c>
      <c r="E107" s="130">
        <v>6000</v>
      </c>
      <c r="F107" s="147">
        <v>6000</v>
      </c>
      <c r="HN107"/>
      <c r="HO107"/>
      <c r="HP107"/>
      <c r="HQ107"/>
      <c r="HR107"/>
    </row>
    <row r="108" spans="1:226" x14ac:dyDescent="0.3">
      <c r="A108" s="59" t="s">
        <v>163</v>
      </c>
      <c r="B108" s="60"/>
      <c r="C108" s="61"/>
      <c r="D108" s="91">
        <f>SUM(D109:D116)</f>
        <v>5290000</v>
      </c>
      <c r="E108" s="128">
        <f>SUM(E109:E116)</f>
        <v>5719888.0300000003</v>
      </c>
      <c r="F108" s="169">
        <f>SUM(F109:F116)</f>
        <v>5830000</v>
      </c>
      <c r="HN108"/>
      <c r="HO108"/>
      <c r="HP108"/>
      <c r="HQ108"/>
      <c r="HR108"/>
    </row>
    <row r="109" spans="1:226" x14ac:dyDescent="0.3">
      <c r="A109" s="10"/>
      <c r="B109" s="11" t="s">
        <v>164</v>
      </c>
      <c r="C109" s="33" t="s">
        <v>165</v>
      </c>
      <c r="D109" s="93">
        <v>850000</v>
      </c>
      <c r="E109" s="130">
        <f>860000-10000</f>
        <v>850000</v>
      </c>
      <c r="F109" s="147">
        <v>850000</v>
      </c>
      <c r="HN109"/>
      <c r="HO109"/>
      <c r="HP109"/>
      <c r="HQ109"/>
      <c r="HR109"/>
    </row>
    <row r="110" spans="1:226" x14ac:dyDescent="0.3">
      <c r="A110" s="10"/>
      <c r="B110" s="11" t="s">
        <v>166</v>
      </c>
      <c r="C110" s="33" t="s">
        <v>167</v>
      </c>
      <c r="D110" s="93">
        <v>100000</v>
      </c>
      <c r="E110" s="130">
        <v>100000</v>
      </c>
      <c r="F110" s="147">
        <v>100000</v>
      </c>
      <c r="HN110"/>
      <c r="HO110"/>
      <c r="HP110"/>
      <c r="HQ110"/>
      <c r="HR110"/>
    </row>
    <row r="111" spans="1:226" x14ac:dyDescent="0.3">
      <c r="A111" s="10"/>
      <c r="B111" s="11" t="s">
        <v>168</v>
      </c>
      <c r="C111" s="33" t="s">
        <v>169</v>
      </c>
      <c r="D111" s="93">
        <v>70000</v>
      </c>
      <c r="E111" s="130">
        <v>69990</v>
      </c>
      <c r="F111" s="147">
        <v>100000</v>
      </c>
      <c r="HN111"/>
      <c r="HO111"/>
      <c r="HP111"/>
      <c r="HQ111"/>
      <c r="HR111"/>
    </row>
    <row r="112" spans="1:226" x14ac:dyDescent="0.3">
      <c r="A112" s="10"/>
      <c r="B112" s="11" t="s">
        <v>170</v>
      </c>
      <c r="C112" s="33" t="s">
        <v>171</v>
      </c>
      <c r="D112" s="90">
        <v>1450000</v>
      </c>
      <c r="E112" s="127">
        <v>1546625</v>
      </c>
      <c r="F112" s="179">
        <v>1550000</v>
      </c>
      <c r="HN112"/>
      <c r="HO112"/>
      <c r="HP112"/>
      <c r="HQ112"/>
      <c r="HR112"/>
    </row>
    <row r="113" spans="1:226" x14ac:dyDescent="0.3">
      <c r="A113" s="10"/>
      <c r="B113" s="11" t="s">
        <v>172</v>
      </c>
      <c r="C113" s="33" t="s">
        <v>173</v>
      </c>
      <c r="D113" s="113">
        <v>1300000</v>
      </c>
      <c r="E113" s="144">
        <v>1834472</v>
      </c>
      <c r="F113" s="180">
        <v>1850000</v>
      </c>
      <c r="HN113"/>
      <c r="HO113"/>
      <c r="HP113"/>
      <c r="HQ113"/>
      <c r="HR113"/>
    </row>
    <row r="114" spans="1:226" x14ac:dyDescent="0.3">
      <c r="A114" s="10"/>
      <c r="B114" s="11" t="s">
        <v>174</v>
      </c>
      <c r="C114" s="33" t="s">
        <v>175</v>
      </c>
      <c r="D114" s="112">
        <v>800000</v>
      </c>
      <c r="E114" s="143">
        <v>791800</v>
      </c>
      <c r="F114" s="147">
        <v>800000</v>
      </c>
    </row>
    <row r="115" spans="1:226" x14ac:dyDescent="0.3">
      <c r="A115" s="10"/>
      <c r="B115" s="11" t="s">
        <v>176</v>
      </c>
      <c r="C115" s="33" t="s">
        <v>177</v>
      </c>
      <c r="D115" s="93">
        <v>270000</v>
      </c>
      <c r="E115" s="130">
        <v>183520</v>
      </c>
      <c r="F115" s="147">
        <v>230000</v>
      </c>
    </row>
    <row r="116" spans="1:226" x14ac:dyDescent="0.3">
      <c r="A116" s="10"/>
      <c r="B116" s="11" t="s">
        <v>178</v>
      </c>
      <c r="C116" s="33" t="s">
        <v>179</v>
      </c>
      <c r="D116" s="92">
        <v>450000</v>
      </c>
      <c r="E116" s="129">
        <v>343481.03</v>
      </c>
      <c r="F116" s="173">
        <v>350000</v>
      </c>
    </row>
    <row r="117" spans="1:226" x14ac:dyDescent="0.3">
      <c r="A117" s="56" t="s">
        <v>180</v>
      </c>
      <c r="B117" s="57"/>
      <c r="C117" s="58"/>
      <c r="D117" s="91">
        <f>SUM(D118:D119)</f>
        <v>240000</v>
      </c>
      <c r="E117" s="128">
        <f>SUM(E118:E119)</f>
        <v>320518.08</v>
      </c>
      <c r="F117" s="169">
        <f>SUM(F118:F119)</f>
        <v>148000</v>
      </c>
    </row>
    <row r="118" spans="1:226" x14ac:dyDescent="0.3">
      <c r="A118" s="10"/>
      <c r="B118" s="11" t="s">
        <v>181</v>
      </c>
      <c r="C118" s="33" t="s">
        <v>182</v>
      </c>
      <c r="D118" s="93">
        <f>13000+112000</f>
        <v>125000</v>
      </c>
      <c r="E118" s="130">
        <f>174399+18900</f>
        <v>193299</v>
      </c>
      <c r="F118" s="147">
        <v>33000</v>
      </c>
    </row>
    <row r="119" spans="1:226" x14ac:dyDescent="0.3">
      <c r="A119" s="10"/>
      <c r="B119" s="11" t="s">
        <v>183</v>
      </c>
      <c r="C119" s="33" t="s">
        <v>184</v>
      </c>
      <c r="D119" s="112">
        <v>115000</v>
      </c>
      <c r="E119" s="143">
        <v>127219.08</v>
      </c>
      <c r="F119" s="147">
        <v>115000</v>
      </c>
    </row>
    <row r="120" spans="1:226" x14ac:dyDescent="0.3">
      <c r="A120" s="56" t="s">
        <v>185</v>
      </c>
      <c r="B120" s="57"/>
      <c r="C120" s="58"/>
      <c r="D120" s="91">
        <f>SUM(D121:D129)</f>
        <v>1167000</v>
      </c>
      <c r="E120" s="128">
        <f>SUM(E121:E129)</f>
        <v>1203217.8</v>
      </c>
      <c r="F120" s="169">
        <f>SUM(F121:F129)</f>
        <v>1172000</v>
      </c>
    </row>
    <row r="121" spans="1:226" x14ac:dyDescent="0.3">
      <c r="A121" s="10"/>
      <c r="B121" s="19" t="s">
        <v>186</v>
      </c>
      <c r="C121" s="39" t="s">
        <v>187</v>
      </c>
      <c r="D121" s="114">
        <f>392000+45000</f>
        <v>437000</v>
      </c>
      <c r="E121" s="150">
        <v>436819</v>
      </c>
      <c r="F121" s="181">
        <f>392000+45000</f>
        <v>437000</v>
      </c>
    </row>
    <row r="122" spans="1:226" x14ac:dyDescent="0.3">
      <c r="A122" s="17"/>
      <c r="B122" s="20" t="s">
        <v>188</v>
      </c>
      <c r="C122" s="40" t="s">
        <v>189</v>
      </c>
      <c r="D122" s="115">
        <v>80000</v>
      </c>
      <c r="E122" s="145">
        <f>140669.1+15000</f>
        <v>155669.1</v>
      </c>
      <c r="F122" s="182">
        <v>110000</v>
      </c>
    </row>
    <row r="123" spans="1:226" x14ac:dyDescent="0.3">
      <c r="A123" s="10"/>
      <c r="B123" s="19" t="s">
        <v>190</v>
      </c>
      <c r="C123" s="39" t="s">
        <v>191</v>
      </c>
      <c r="D123" s="115">
        <v>20000</v>
      </c>
      <c r="E123" s="145">
        <v>0</v>
      </c>
      <c r="F123" s="182">
        <v>15000</v>
      </c>
    </row>
    <row r="124" spans="1:226" x14ac:dyDescent="0.3">
      <c r="A124" s="10"/>
      <c r="B124" s="19" t="s">
        <v>192</v>
      </c>
      <c r="C124" s="39" t="s">
        <v>193</v>
      </c>
      <c r="D124" s="115">
        <v>150000</v>
      </c>
      <c r="E124" s="145">
        <v>142000</v>
      </c>
      <c r="F124" s="182">
        <v>150000</v>
      </c>
    </row>
    <row r="125" spans="1:226" x14ac:dyDescent="0.3">
      <c r="A125" s="10"/>
      <c r="B125" s="19" t="s">
        <v>194</v>
      </c>
      <c r="C125" s="39" t="s">
        <v>195</v>
      </c>
      <c r="D125" s="115">
        <v>50000</v>
      </c>
      <c r="E125" s="145">
        <v>60509</v>
      </c>
      <c r="F125" s="182">
        <v>90000</v>
      </c>
    </row>
    <row r="126" spans="1:226" x14ac:dyDescent="0.3">
      <c r="A126" s="10"/>
      <c r="B126" s="19" t="s">
        <v>196</v>
      </c>
      <c r="C126" s="41" t="s">
        <v>197</v>
      </c>
      <c r="D126" s="115">
        <v>110000</v>
      </c>
      <c r="E126" s="145">
        <v>108900</v>
      </c>
      <c r="F126" s="183">
        <v>110000</v>
      </c>
    </row>
    <row r="127" spans="1:226" x14ac:dyDescent="0.3">
      <c r="A127" s="10"/>
      <c r="B127" s="21" t="s">
        <v>198</v>
      </c>
      <c r="C127" s="41" t="s">
        <v>199</v>
      </c>
      <c r="D127" s="115">
        <v>180000</v>
      </c>
      <c r="E127" s="145">
        <v>158117.70000000001</v>
      </c>
      <c r="F127" s="182">
        <v>200000</v>
      </c>
    </row>
    <row r="128" spans="1:226" x14ac:dyDescent="0.3">
      <c r="A128" s="10"/>
      <c r="B128" s="21" t="s">
        <v>200</v>
      </c>
      <c r="C128" s="39" t="s">
        <v>201</v>
      </c>
      <c r="D128" s="116">
        <v>80000</v>
      </c>
      <c r="E128" s="145">
        <v>81553</v>
      </c>
      <c r="F128" s="184">
        <v>0</v>
      </c>
      <c r="G128" s="149"/>
    </row>
    <row r="129" spans="1:6" x14ac:dyDescent="0.3">
      <c r="A129" s="10"/>
      <c r="B129" s="19" t="s">
        <v>202</v>
      </c>
      <c r="C129" s="42" t="s">
        <v>203</v>
      </c>
      <c r="D129" s="117">
        <v>60000</v>
      </c>
      <c r="E129" s="145">
        <v>59650</v>
      </c>
      <c r="F129" s="185">
        <v>60000</v>
      </c>
    </row>
    <row r="130" spans="1:6" x14ac:dyDescent="0.3">
      <c r="A130" s="56" t="s">
        <v>204</v>
      </c>
      <c r="B130" s="57"/>
      <c r="C130" s="58"/>
      <c r="D130" s="89">
        <v>0</v>
      </c>
      <c r="E130" s="128">
        <v>0</v>
      </c>
      <c r="F130" s="169">
        <v>0</v>
      </c>
    </row>
    <row r="131" spans="1:6" x14ac:dyDescent="0.3">
      <c r="A131" s="53" t="s">
        <v>205</v>
      </c>
      <c r="B131" s="54"/>
      <c r="C131" s="55"/>
      <c r="D131" s="91">
        <f>SUM(D132:D137)</f>
        <v>2925600</v>
      </c>
      <c r="E131" s="128">
        <f>SUM(E132:E137)</f>
        <v>2885854</v>
      </c>
      <c r="F131" s="169">
        <f>SUM(F132:F137)</f>
        <v>3143500</v>
      </c>
    </row>
    <row r="132" spans="1:6" x14ac:dyDescent="0.3">
      <c r="A132" s="17"/>
      <c r="B132" s="11" t="s">
        <v>206</v>
      </c>
      <c r="C132" s="33" t="s">
        <v>207</v>
      </c>
      <c r="D132" s="93">
        <v>2110000</v>
      </c>
      <c r="E132" s="130">
        <v>2113339</v>
      </c>
      <c r="F132" s="147">
        <v>2300000</v>
      </c>
    </row>
    <row r="133" spans="1:6" x14ac:dyDescent="0.3">
      <c r="A133" s="17"/>
      <c r="B133" s="11" t="s">
        <v>208</v>
      </c>
      <c r="C133" s="33" t="s">
        <v>312</v>
      </c>
      <c r="D133" s="92">
        <v>450000</v>
      </c>
      <c r="E133" s="129">
        <v>423700</v>
      </c>
      <c r="F133" s="173">
        <v>470000</v>
      </c>
    </row>
    <row r="134" spans="1:6" x14ac:dyDescent="0.3">
      <c r="A134" s="10"/>
      <c r="B134" s="11" t="s">
        <v>209</v>
      </c>
      <c r="C134" s="33" t="s">
        <v>210</v>
      </c>
      <c r="D134" s="92">
        <v>162000</v>
      </c>
      <c r="E134" s="129">
        <v>158247</v>
      </c>
      <c r="F134" s="173">
        <v>170000</v>
      </c>
    </row>
    <row r="135" spans="1:6" x14ac:dyDescent="0.3">
      <c r="A135" s="10"/>
      <c r="B135" s="11" t="s">
        <v>211</v>
      </c>
      <c r="C135" s="33" t="s">
        <v>212</v>
      </c>
      <c r="D135" s="92">
        <v>7600</v>
      </c>
      <c r="E135" s="129">
        <v>7277</v>
      </c>
      <c r="F135" s="173">
        <v>7500</v>
      </c>
    </row>
    <row r="136" spans="1:6" x14ac:dyDescent="0.3">
      <c r="A136" s="10"/>
      <c r="B136" s="11" t="s">
        <v>213</v>
      </c>
      <c r="C136" s="33" t="s">
        <v>214</v>
      </c>
      <c r="D136" s="93">
        <v>66000</v>
      </c>
      <c r="E136" s="130">
        <v>63000</v>
      </c>
      <c r="F136" s="147">
        <v>66000</v>
      </c>
    </row>
    <row r="137" spans="1:6" x14ac:dyDescent="0.3">
      <c r="A137" s="10"/>
      <c r="B137" s="11" t="s">
        <v>215</v>
      </c>
      <c r="C137" s="33" t="s">
        <v>216</v>
      </c>
      <c r="D137" s="93">
        <v>130000</v>
      </c>
      <c r="E137" s="130">
        <v>120291</v>
      </c>
      <c r="F137" s="147">
        <v>130000</v>
      </c>
    </row>
    <row r="138" spans="1:6" x14ac:dyDescent="0.3">
      <c r="A138" s="53" t="s">
        <v>217</v>
      </c>
      <c r="B138" s="54"/>
      <c r="C138" s="55"/>
      <c r="D138" s="91">
        <f>SUM(D139:D148)</f>
        <v>2311000</v>
      </c>
      <c r="E138" s="128">
        <f>SUM(E139:E148)</f>
        <v>2309059</v>
      </c>
      <c r="F138" s="169">
        <f>SUM(F139:F148)</f>
        <v>2204000</v>
      </c>
    </row>
    <row r="139" spans="1:6" x14ac:dyDescent="0.3">
      <c r="A139" s="10"/>
      <c r="B139" s="11" t="s">
        <v>218</v>
      </c>
      <c r="C139" s="33" t="s">
        <v>219</v>
      </c>
      <c r="D139" s="118">
        <f>12*(40000+2*7500+3*5000+18000)</f>
        <v>1056000</v>
      </c>
      <c r="E139" s="129">
        <v>1045889</v>
      </c>
      <c r="F139" s="186">
        <f>2*(40000+2*7500+3*5000+18000)+10*(20000+5000+6000+3*7500+18000)</f>
        <v>891000</v>
      </c>
    </row>
    <row r="140" spans="1:6" x14ac:dyDescent="0.3">
      <c r="A140" s="17"/>
      <c r="B140" s="11" t="s">
        <v>220</v>
      </c>
      <c r="C140" s="33" t="s">
        <v>221</v>
      </c>
      <c r="D140" s="93">
        <v>103000</v>
      </c>
      <c r="E140" s="130">
        <v>103000</v>
      </c>
      <c r="F140" s="147">
        <v>121000</v>
      </c>
    </row>
    <row r="141" spans="1:6" x14ac:dyDescent="0.3">
      <c r="A141" s="10"/>
      <c r="B141" s="11" t="s">
        <v>222</v>
      </c>
      <c r="C141" s="33" t="s">
        <v>223</v>
      </c>
      <c r="D141" s="93">
        <f>12*(25000+2*3000)</f>
        <v>372000</v>
      </c>
      <c r="E141" s="130">
        <f>12*(25000+2*3000)</f>
        <v>372000</v>
      </c>
      <c r="F141" s="147">
        <f>12*(25000+2*3000)</f>
        <v>372000</v>
      </c>
    </row>
    <row r="142" spans="1:6" x14ac:dyDescent="0.3">
      <c r="A142" s="10"/>
      <c r="B142" s="11" t="s">
        <v>224</v>
      </c>
      <c r="C142" s="33" t="s">
        <v>225</v>
      </c>
      <c r="D142" s="93">
        <v>45000</v>
      </c>
      <c r="E142" s="130">
        <v>41200</v>
      </c>
      <c r="F142" s="147">
        <v>55000</v>
      </c>
    </row>
    <row r="143" spans="1:6" x14ac:dyDescent="0.3">
      <c r="A143" s="10"/>
      <c r="B143" s="11" t="s">
        <v>226</v>
      </c>
      <c r="C143" s="33" t="s">
        <v>304</v>
      </c>
      <c r="D143" s="93">
        <v>200000</v>
      </c>
      <c r="E143" s="130">
        <v>200000</v>
      </c>
      <c r="F143" s="178">
        <v>200000</v>
      </c>
    </row>
    <row r="144" spans="1:6" x14ac:dyDescent="0.3">
      <c r="A144" s="10"/>
      <c r="B144" s="11" t="s">
        <v>227</v>
      </c>
      <c r="C144" s="33" t="s">
        <v>228</v>
      </c>
      <c r="D144" s="93">
        <v>20000</v>
      </c>
      <c r="E144" s="130">
        <v>14520</v>
      </c>
      <c r="F144" s="147">
        <v>20000</v>
      </c>
    </row>
    <row r="145" spans="1:6" x14ac:dyDescent="0.3">
      <c r="A145" s="10"/>
      <c r="B145" s="11" t="s">
        <v>229</v>
      </c>
      <c r="C145" s="33" t="s">
        <v>230</v>
      </c>
      <c r="D145" s="93">
        <v>140000</v>
      </c>
      <c r="E145" s="130">
        <v>140000</v>
      </c>
      <c r="F145" s="147">
        <v>140000</v>
      </c>
    </row>
    <row r="146" spans="1:6" x14ac:dyDescent="0.3">
      <c r="A146" s="10"/>
      <c r="B146" s="11" t="s">
        <v>231</v>
      </c>
      <c r="C146" s="33" t="s">
        <v>232</v>
      </c>
      <c r="D146" s="93">
        <v>30000</v>
      </c>
      <c r="E146" s="130">
        <v>30000</v>
      </c>
      <c r="F146" s="147">
        <v>30000</v>
      </c>
    </row>
    <row r="147" spans="1:6" x14ac:dyDescent="0.3">
      <c r="A147" s="10"/>
      <c r="B147" s="11" t="s">
        <v>233</v>
      </c>
      <c r="C147" s="43" t="s">
        <v>234</v>
      </c>
      <c r="D147" s="93">
        <v>320000</v>
      </c>
      <c r="E147" s="130">
        <f>350450+10000-8000-15000</f>
        <v>337450</v>
      </c>
      <c r="F147" s="147">
        <v>350000</v>
      </c>
    </row>
    <row r="148" spans="1:6" x14ac:dyDescent="0.3">
      <c r="A148" s="10"/>
      <c r="B148" s="11" t="s">
        <v>235</v>
      </c>
      <c r="C148" s="33" t="s">
        <v>236</v>
      </c>
      <c r="D148" s="93">
        <v>25000</v>
      </c>
      <c r="E148" s="130">
        <f>17000+8000</f>
        <v>25000</v>
      </c>
      <c r="F148" s="147">
        <v>25000</v>
      </c>
    </row>
    <row r="149" spans="1:6" x14ac:dyDescent="0.3">
      <c r="A149" s="44" t="s">
        <v>237</v>
      </c>
      <c r="B149" s="45"/>
      <c r="C149" s="46"/>
      <c r="D149" s="91">
        <f>SUM(D150:D160)</f>
        <v>490000</v>
      </c>
      <c r="E149" s="128">
        <f>SUM(E150:E160)</f>
        <v>327120.5</v>
      </c>
      <c r="F149" s="169">
        <f>SUM(F150:F160)</f>
        <v>430000</v>
      </c>
    </row>
    <row r="150" spans="1:6" x14ac:dyDescent="0.3">
      <c r="A150" s="10"/>
      <c r="B150" s="11" t="s">
        <v>238</v>
      </c>
      <c r="C150" s="33" t="s">
        <v>239</v>
      </c>
      <c r="D150" s="93">
        <v>120000</v>
      </c>
      <c r="E150" s="130">
        <v>104650.5</v>
      </c>
      <c r="F150" s="147">
        <v>100000</v>
      </c>
    </row>
    <row r="151" spans="1:6" x14ac:dyDescent="0.3">
      <c r="A151" s="17"/>
      <c r="B151" s="11" t="s">
        <v>240</v>
      </c>
      <c r="C151" s="33" t="s">
        <v>241</v>
      </c>
      <c r="D151" s="93">
        <v>130000</v>
      </c>
      <c r="E151" s="130">
        <v>87307</v>
      </c>
      <c r="F151" s="147">
        <v>130000</v>
      </c>
    </row>
    <row r="152" spans="1:6" x14ac:dyDescent="0.3">
      <c r="A152" s="10"/>
      <c r="B152" s="11" t="s">
        <v>242</v>
      </c>
      <c r="C152" s="33" t="s">
        <v>243</v>
      </c>
      <c r="D152" s="93">
        <v>75000</v>
      </c>
      <c r="E152" s="130">
        <v>55007</v>
      </c>
      <c r="F152" s="147">
        <v>55000</v>
      </c>
    </row>
    <row r="153" spans="1:6" x14ac:dyDescent="0.3">
      <c r="A153" s="10"/>
      <c r="B153" s="11" t="s">
        <v>244</v>
      </c>
      <c r="C153" s="33" t="s">
        <v>245</v>
      </c>
      <c r="D153" s="93">
        <v>45000</v>
      </c>
      <c r="E153" s="130">
        <v>34294</v>
      </c>
      <c r="F153" s="147">
        <v>40000</v>
      </c>
    </row>
    <row r="154" spans="1:6" x14ac:dyDescent="0.3">
      <c r="A154" s="10"/>
      <c r="B154" s="11" t="s">
        <v>246</v>
      </c>
      <c r="C154" s="33" t="s">
        <v>247</v>
      </c>
      <c r="D154" s="93">
        <v>30000</v>
      </c>
      <c r="E154" s="130">
        <v>12480</v>
      </c>
      <c r="F154" s="147">
        <v>10000</v>
      </c>
    </row>
    <row r="155" spans="1:6" x14ac:dyDescent="0.3">
      <c r="A155" s="10"/>
      <c r="B155" s="11" t="s">
        <v>248</v>
      </c>
      <c r="C155" s="33" t="s">
        <v>249</v>
      </c>
      <c r="D155" s="93">
        <v>40000</v>
      </c>
      <c r="E155" s="130">
        <v>14322</v>
      </c>
      <c r="F155" s="147">
        <v>40000</v>
      </c>
    </row>
    <row r="156" spans="1:6" x14ac:dyDescent="0.3">
      <c r="A156" s="10"/>
      <c r="B156" s="11" t="s">
        <v>250</v>
      </c>
      <c r="C156" s="33" t="s">
        <v>251</v>
      </c>
      <c r="D156" s="93">
        <v>5000</v>
      </c>
      <c r="E156" s="130">
        <v>0</v>
      </c>
      <c r="F156" s="147">
        <v>5000</v>
      </c>
    </row>
    <row r="157" spans="1:6" x14ac:dyDescent="0.3">
      <c r="A157" s="10"/>
      <c r="B157" s="11" t="s">
        <v>252</v>
      </c>
      <c r="C157" s="33" t="s">
        <v>253</v>
      </c>
      <c r="D157" s="93">
        <v>10000</v>
      </c>
      <c r="E157" s="130">
        <v>0</v>
      </c>
      <c r="F157" s="147">
        <v>10000</v>
      </c>
    </row>
    <row r="158" spans="1:6" x14ac:dyDescent="0.3">
      <c r="A158" s="10"/>
      <c r="B158" s="11" t="s">
        <v>254</v>
      </c>
      <c r="C158" s="33" t="s">
        <v>255</v>
      </c>
      <c r="D158" s="93">
        <v>10000</v>
      </c>
      <c r="E158" s="130">
        <v>2781</v>
      </c>
      <c r="F158" s="147">
        <v>5000</v>
      </c>
    </row>
    <row r="159" spans="1:6" x14ac:dyDescent="0.3">
      <c r="A159" s="10"/>
      <c r="B159" s="11" t="s">
        <v>256</v>
      </c>
      <c r="C159" s="33" t="s">
        <v>257</v>
      </c>
      <c r="D159" s="112">
        <v>5000</v>
      </c>
      <c r="E159" s="143">
        <v>0</v>
      </c>
      <c r="F159" s="147">
        <v>5000</v>
      </c>
    </row>
    <row r="160" spans="1:6" x14ac:dyDescent="0.3">
      <c r="A160" s="10"/>
      <c r="B160" s="11" t="s">
        <v>258</v>
      </c>
      <c r="C160" s="33" t="s">
        <v>259</v>
      </c>
      <c r="D160" s="93">
        <v>20000</v>
      </c>
      <c r="E160" s="130">
        <v>16279</v>
      </c>
      <c r="F160" s="147">
        <v>30000</v>
      </c>
    </row>
    <row r="161" spans="1:226" x14ac:dyDescent="0.3">
      <c r="A161" s="44" t="s">
        <v>260</v>
      </c>
      <c r="B161" s="45"/>
      <c r="C161" s="46"/>
      <c r="D161" s="91">
        <f>SUM(D162:D175)</f>
        <v>779900</v>
      </c>
      <c r="E161" s="128">
        <f>SUM(E162:E175)</f>
        <v>1039403.96</v>
      </c>
      <c r="F161" s="169">
        <f>SUM(F162:F175)</f>
        <v>822600</v>
      </c>
    </row>
    <row r="162" spans="1:226" x14ac:dyDescent="0.3">
      <c r="A162" s="10"/>
      <c r="B162" s="11" t="s">
        <v>261</v>
      </c>
      <c r="C162" s="33" t="s">
        <v>262</v>
      </c>
      <c r="D162" s="119">
        <v>400000</v>
      </c>
      <c r="E162" s="138">
        <v>430520.07</v>
      </c>
      <c r="F162" s="168">
        <v>430000</v>
      </c>
    </row>
    <row r="163" spans="1:226" x14ac:dyDescent="0.3">
      <c r="A163" s="17"/>
      <c r="B163" s="11" t="s">
        <v>263</v>
      </c>
      <c r="C163" s="33" t="s">
        <v>264</v>
      </c>
      <c r="D163" s="93">
        <v>15000</v>
      </c>
      <c r="E163" s="144">
        <v>0</v>
      </c>
      <c r="F163" s="147">
        <v>15000</v>
      </c>
    </row>
    <row r="164" spans="1:226" x14ac:dyDescent="0.3">
      <c r="A164" s="10"/>
      <c r="B164" s="11" t="s">
        <v>265</v>
      </c>
      <c r="C164" s="33" t="s">
        <v>266</v>
      </c>
      <c r="D164" s="119">
        <v>30000</v>
      </c>
      <c r="E164" s="138">
        <v>38435.5</v>
      </c>
      <c r="F164" s="168">
        <v>30000</v>
      </c>
    </row>
    <row r="165" spans="1:226" x14ac:dyDescent="0.3">
      <c r="A165" s="10"/>
      <c r="B165" s="11" t="s">
        <v>267</v>
      </c>
      <c r="C165" s="33" t="s">
        <v>268</v>
      </c>
      <c r="D165" s="119">
        <v>45000</v>
      </c>
      <c r="E165" s="138">
        <v>44147.07</v>
      </c>
      <c r="F165" s="168">
        <v>45000</v>
      </c>
    </row>
    <row r="166" spans="1:226" x14ac:dyDescent="0.3">
      <c r="A166" s="10"/>
      <c r="B166" s="11" t="s">
        <v>269</v>
      </c>
      <c r="C166" s="33" t="s">
        <v>270</v>
      </c>
      <c r="D166" s="93">
        <v>15000</v>
      </c>
      <c r="E166" s="130">
        <v>15486</v>
      </c>
      <c r="F166" s="147">
        <v>15000</v>
      </c>
    </row>
    <row r="167" spans="1:226" x14ac:dyDescent="0.3">
      <c r="A167" s="10"/>
      <c r="B167" s="11" t="s">
        <v>271</v>
      </c>
      <c r="C167" s="33" t="s">
        <v>272</v>
      </c>
      <c r="D167" s="93">
        <v>40000</v>
      </c>
      <c r="E167" s="130">
        <v>32643</v>
      </c>
      <c r="F167" s="147">
        <v>40000</v>
      </c>
      <c r="HR167"/>
    </row>
    <row r="168" spans="1:226" x14ac:dyDescent="0.3">
      <c r="A168" s="10"/>
      <c r="B168" s="11" t="s">
        <v>273</v>
      </c>
      <c r="C168" s="33" t="s">
        <v>274</v>
      </c>
      <c r="D168" s="93">
        <v>50000</v>
      </c>
      <c r="E168" s="130">
        <v>30553</v>
      </c>
      <c r="F168" s="147">
        <v>35000</v>
      </c>
    </row>
    <row r="169" spans="1:226" x14ac:dyDescent="0.3">
      <c r="A169" s="10"/>
      <c r="B169" s="11" t="s">
        <v>275</v>
      </c>
      <c r="C169" s="33" t="s">
        <v>276</v>
      </c>
      <c r="D169" s="93">
        <v>10000</v>
      </c>
      <c r="E169" s="130">
        <v>54298.32</v>
      </c>
      <c r="F169" s="147">
        <v>20000</v>
      </c>
    </row>
    <row r="170" spans="1:226" x14ac:dyDescent="0.3">
      <c r="A170" s="10"/>
      <c r="B170" s="11" t="s">
        <v>277</v>
      </c>
      <c r="C170" s="33" t="s">
        <v>278</v>
      </c>
      <c r="D170" s="93">
        <v>30000</v>
      </c>
      <c r="E170" s="130">
        <v>20809.580000000002</v>
      </c>
      <c r="F170" s="147">
        <v>30000</v>
      </c>
    </row>
    <row r="171" spans="1:226" x14ac:dyDescent="0.3">
      <c r="A171" s="10"/>
      <c r="B171" s="11" t="s">
        <v>279</v>
      </c>
      <c r="C171" s="33" t="s">
        <v>280</v>
      </c>
      <c r="D171" s="93">
        <v>20000</v>
      </c>
      <c r="E171" s="130">
        <v>20197</v>
      </c>
      <c r="F171" s="147">
        <v>20000</v>
      </c>
    </row>
    <row r="172" spans="1:226" x14ac:dyDescent="0.3">
      <c r="A172" s="10"/>
      <c r="B172" s="11" t="s">
        <v>281</v>
      </c>
      <c r="C172" s="33" t="s">
        <v>282</v>
      </c>
      <c r="D172" s="93">
        <v>75000</v>
      </c>
      <c r="E172" s="130">
        <f>100863.43-18900</f>
        <v>81963.429999999993</v>
      </c>
      <c r="F172" s="147">
        <v>75000</v>
      </c>
      <c r="HR172"/>
    </row>
    <row r="173" spans="1:226" ht="15" customHeight="1" x14ac:dyDescent="0.3">
      <c r="A173" s="10"/>
      <c r="B173" s="11" t="s">
        <v>283</v>
      </c>
      <c r="C173" s="33" t="s">
        <v>284</v>
      </c>
      <c r="D173" s="120">
        <v>30000</v>
      </c>
      <c r="E173" s="146">
        <f>18242.64+20335</f>
        <v>38577.64</v>
      </c>
      <c r="F173" s="147">
        <v>30000</v>
      </c>
    </row>
    <row r="174" spans="1:226" ht="15" customHeight="1" x14ac:dyDescent="0.3">
      <c r="A174" s="22"/>
      <c r="B174" s="23" t="s">
        <v>285</v>
      </c>
      <c r="C174" s="34" t="s">
        <v>286</v>
      </c>
      <c r="D174" s="93">
        <v>19900</v>
      </c>
      <c r="E174" s="144">
        <v>0</v>
      </c>
      <c r="F174" s="147">
        <v>37600</v>
      </c>
    </row>
    <row r="175" spans="1:226" ht="15" thickBot="1" x14ac:dyDescent="0.35">
      <c r="A175" s="22"/>
      <c r="B175" s="23" t="s">
        <v>287</v>
      </c>
      <c r="C175" s="34" t="s">
        <v>288</v>
      </c>
      <c r="D175" s="121">
        <v>0</v>
      </c>
      <c r="E175" s="151">
        <v>231773.35</v>
      </c>
      <c r="F175" s="187">
        <v>0</v>
      </c>
    </row>
    <row r="176" spans="1:226" ht="15" thickBot="1" x14ac:dyDescent="0.35">
      <c r="A176" s="50" t="s">
        <v>289</v>
      </c>
      <c r="B176" s="47"/>
      <c r="C176" s="48"/>
      <c r="D176" s="102">
        <f>D161+D149+D138+D131+D130+D120+D117+D108+D104+D100+D95+D92+D87+D75+D67+D52+D41</f>
        <v>20420500</v>
      </c>
      <c r="E176" s="152">
        <f>E161+E149+E138+E131+E130+E120+E117+E108+E104+E100+E95+E92+E87+E75+E67+E52+E41</f>
        <v>20997156.129999999</v>
      </c>
      <c r="F176" s="166">
        <f>F161+F149+F138+F131+F130+F120+F117+F108+F104+F100+F95+F92+F87+F75+F67+F52+F41</f>
        <v>21772500</v>
      </c>
    </row>
    <row r="177" spans="1:6" ht="15" thickBot="1" x14ac:dyDescent="0.35">
      <c r="A177" s="24"/>
      <c r="B177" s="25"/>
      <c r="C177" s="28"/>
    </row>
    <row r="178" spans="1:6" ht="15" thickBot="1" x14ac:dyDescent="0.35">
      <c r="A178" s="82" t="s">
        <v>290</v>
      </c>
      <c r="B178" s="83"/>
      <c r="C178" s="84"/>
      <c r="D178" s="85">
        <f>D37-D176</f>
        <v>-1270000</v>
      </c>
      <c r="E178" s="85">
        <f>E37-E176</f>
        <v>659297.25</v>
      </c>
      <c r="F178" s="188">
        <f>F37-F176</f>
        <v>0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Martin Petr</cp:lastModifiedBy>
  <cp:revision>11</cp:revision>
  <cp:lastPrinted>2026-01-16T12:31:28Z</cp:lastPrinted>
  <dcterms:created xsi:type="dcterms:W3CDTF">2021-02-11T16:29:19Z</dcterms:created>
  <dcterms:modified xsi:type="dcterms:W3CDTF">2026-04-25T09:04:23Z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