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sekst\Documents\VV\Materiály\188\Poslano k overeni\"/>
    </mc:Choice>
  </mc:AlternateContent>
  <xr:revisionPtr revIDLastSave="0" documentId="13_ncr:1_{D5595E00-6474-4311-8DB3-1074894BE433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VV č. 188" sheetId="1" r:id="rId1"/>
  </sheets>
  <definedNames>
    <definedName name="_xlnm.Print_Area" localSheetId="0">'VV č. 188'!$A$3:$C$182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86" i="1" l="1"/>
  <c r="H86" i="1" s="1"/>
  <c r="G69" i="1"/>
  <c r="H76" i="1"/>
  <c r="G16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3" i="1"/>
  <c r="H162" i="1"/>
  <c r="H161" i="1"/>
  <c r="H160" i="1"/>
  <c r="H159" i="1"/>
  <c r="H158" i="1"/>
  <c r="H157" i="1"/>
  <c r="H156" i="1"/>
  <c r="H155" i="1"/>
  <c r="H154" i="1"/>
  <c r="H153" i="1"/>
  <c r="H151" i="1"/>
  <c r="H150" i="1"/>
  <c r="H149" i="1"/>
  <c r="H148" i="1"/>
  <c r="H147" i="1"/>
  <c r="H146" i="1"/>
  <c r="H145" i="1"/>
  <c r="H143" i="1"/>
  <c r="H140" i="1"/>
  <c r="H139" i="1"/>
  <c r="H138" i="1"/>
  <c r="H137" i="1"/>
  <c r="H136" i="1"/>
  <c r="H135" i="1"/>
  <c r="H133" i="1"/>
  <c r="H132" i="1"/>
  <c r="H131" i="1"/>
  <c r="H130" i="1"/>
  <c r="H129" i="1"/>
  <c r="H128" i="1"/>
  <c r="H127" i="1"/>
  <c r="H126" i="1"/>
  <c r="H125" i="1"/>
  <c r="H122" i="1"/>
  <c r="H119" i="1"/>
  <c r="H118" i="1"/>
  <c r="H117" i="1"/>
  <c r="H116" i="1"/>
  <c r="H115" i="1"/>
  <c r="H114" i="1"/>
  <c r="H113" i="1"/>
  <c r="H112" i="1"/>
  <c r="H111" i="1"/>
  <c r="H109" i="1"/>
  <c r="H108" i="1"/>
  <c r="H107" i="1"/>
  <c r="H105" i="1"/>
  <c r="H104" i="1"/>
  <c r="H103" i="1"/>
  <c r="H101" i="1"/>
  <c r="H100" i="1"/>
  <c r="H99" i="1"/>
  <c r="H98" i="1"/>
  <c r="H96" i="1"/>
  <c r="H95" i="1"/>
  <c r="H93" i="1"/>
  <c r="H92" i="1"/>
  <c r="H91" i="1"/>
  <c r="H90" i="1"/>
  <c r="H88" i="1"/>
  <c r="H87" i="1"/>
  <c r="H85" i="1"/>
  <c r="H84" i="1"/>
  <c r="H83" i="1"/>
  <c r="H82" i="1"/>
  <c r="H81" i="1"/>
  <c r="H80" i="1"/>
  <c r="H79" i="1"/>
  <c r="H78" i="1"/>
  <c r="H75" i="1"/>
  <c r="H74" i="1"/>
  <c r="H73" i="1"/>
  <c r="H72" i="1"/>
  <c r="H71" i="1"/>
  <c r="H70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3" i="1"/>
  <c r="H52" i="1"/>
  <c r="H51" i="1"/>
  <c r="H50" i="1"/>
  <c r="H49" i="1"/>
  <c r="H48" i="1"/>
  <c r="H47" i="1"/>
  <c r="H46" i="1"/>
  <c r="H45" i="1"/>
  <c r="H44" i="1"/>
  <c r="H43" i="1"/>
  <c r="H42" i="1"/>
  <c r="H36" i="1"/>
  <c r="H35" i="1"/>
  <c r="H34" i="1"/>
  <c r="H32" i="1"/>
  <c r="H31" i="1"/>
  <c r="H30" i="1"/>
  <c r="H29" i="1"/>
  <c r="H27" i="1"/>
  <c r="H26" i="1"/>
  <c r="H25" i="1"/>
  <c r="H24" i="1"/>
  <c r="H23" i="1"/>
  <c r="H22" i="1"/>
  <c r="H21" i="1"/>
  <c r="H20" i="1"/>
  <c r="H19" i="1"/>
  <c r="H18" i="1"/>
  <c r="H17" i="1"/>
  <c r="H15" i="1"/>
  <c r="H14" i="1"/>
  <c r="H13" i="1"/>
  <c r="H11" i="1"/>
  <c r="H10" i="1"/>
  <c r="G164" i="1"/>
  <c r="F164" i="1"/>
  <c r="E164" i="1"/>
  <c r="D164" i="1"/>
  <c r="G152" i="1"/>
  <c r="F152" i="1"/>
  <c r="E152" i="1"/>
  <c r="D152" i="1"/>
  <c r="E150" i="1"/>
  <c r="F144" i="1"/>
  <c r="H144" i="1" s="1"/>
  <c r="E144" i="1"/>
  <c r="D144" i="1"/>
  <c r="F142" i="1"/>
  <c r="H142" i="1" s="1"/>
  <c r="E142" i="1"/>
  <c r="D142" i="1"/>
  <c r="G141" i="1"/>
  <c r="G134" i="1"/>
  <c r="F134" i="1"/>
  <c r="E134" i="1"/>
  <c r="D134" i="1"/>
  <c r="F124" i="1"/>
  <c r="H124" i="1" s="1"/>
  <c r="G123" i="1"/>
  <c r="E123" i="1"/>
  <c r="D123" i="1"/>
  <c r="F121" i="1"/>
  <c r="H121" i="1" s="1"/>
  <c r="G120" i="1"/>
  <c r="E120" i="1"/>
  <c r="D120" i="1"/>
  <c r="G110" i="1"/>
  <c r="F110" i="1"/>
  <c r="E110" i="1"/>
  <c r="D110" i="1"/>
  <c r="G106" i="1"/>
  <c r="F106" i="1"/>
  <c r="E106" i="1"/>
  <c r="D106" i="1"/>
  <c r="E103" i="1"/>
  <c r="E102" i="1" s="1"/>
  <c r="G102" i="1"/>
  <c r="F102" i="1"/>
  <c r="D102" i="1"/>
  <c r="G97" i="1"/>
  <c r="F97" i="1"/>
  <c r="E97" i="1"/>
  <c r="D97" i="1"/>
  <c r="G94" i="1"/>
  <c r="F94" i="1"/>
  <c r="E94" i="1"/>
  <c r="D94" i="1"/>
  <c r="G89" i="1"/>
  <c r="F89" i="1"/>
  <c r="E89" i="1"/>
  <c r="D89" i="1"/>
  <c r="F77" i="1"/>
  <c r="E77" i="1"/>
  <c r="D77" i="1"/>
  <c r="F69" i="1"/>
  <c r="E69" i="1"/>
  <c r="D69" i="1"/>
  <c r="G54" i="1"/>
  <c r="F54" i="1"/>
  <c r="E54" i="1"/>
  <c r="D54" i="1"/>
  <c r="G41" i="1"/>
  <c r="F41" i="1"/>
  <c r="E41" i="1"/>
  <c r="D41" i="1"/>
  <c r="G33" i="1"/>
  <c r="F33" i="1"/>
  <c r="E33" i="1"/>
  <c r="D33" i="1"/>
  <c r="E32" i="1"/>
  <c r="E28" i="1" s="1"/>
  <c r="G28" i="1"/>
  <c r="H28" i="1" s="1"/>
  <c r="F28" i="1"/>
  <c r="D28" i="1"/>
  <c r="F16" i="1"/>
  <c r="E16" i="1"/>
  <c r="D16" i="1"/>
  <c r="G12" i="1"/>
  <c r="F12" i="1"/>
  <c r="E12" i="1"/>
  <c r="D12" i="1"/>
  <c r="G9" i="1"/>
  <c r="F9" i="1"/>
  <c r="E9" i="1"/>
  <c r="D9" i="1"/>
  <c r="H9" i="1" l="1"/>
  <c r="H102" i="1"/>
  <c r="G77" i="1"/>
  <c r="H69" i="1"/>
  <c r="H152" i="1"/>
  <c r="F120" i="1"/>
  <c r="D141" i="1"/>
  <c r="E141" i="1"/>
  <c r="E180" i="1" s="1"/>
  <c r="H110" i="1"/>
  <c r="H77" i="1"/>
  <c r="H54" i="1"/>
  <c r="H89" i="1"/>
  <c r="F141" i="1"/>
  <c r="H41" i="1"/>
  <c r="H97" i="1"/>
  <c r="F37" i="1"/>
  <c r="F123" i="1"/>
  <c r="H123" i="1" s="1"/>
  <c r="H16" i="1"/>
  <c r="E37" i="1"/>
  <c r="H12" i="1"/>
  <c r="H120" i="1"/>
  <c r="H33" i="1"/>
  <c r="H94" i="1"/>
  <c r="H106" i="1"/>
  <c r="H164" i="1"/>
  <c r="H134" i="1"/>
  <c r="G180" i="1"/>
  <c r="G37" i="1"/>
  <c r="F180" i="1" l="1"/>
  <c r="H180" i="1" s="1"/>
  <c r="H141" i="1"/>
  <c r="F182" i="1"/>
  <c r="E182" i="1"/>
  <c r="G182" i="1"/>
  <c r="H182" i="1" s="1"/>
  <c r="H3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107" authorId="0" shapeId="0" xr:uid="{00000000-0006-0000-0000-000001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E107" authorId="0" shapeId="0" xr:uid="{00000000-0006-0000-0000-000002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F107" authorId="0" shapeId="0" xr:uid="{00000000-0006-0000-0000-000003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G107" authorId="0" shapeId="0" xr:uid="{00000000-0006-0000-0000-000004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  <comment ref="H107" authorId="0" shapeId="0" xr:uid="{00000000-0006-0000-0000-000005000000}">
      <text>
        <r>
          <rPr>
            <sz val="11"/>
            <color rgb="FF000000"/>
            <rFont val="Calibri"/>
            <family val="2"/>
            <charset val="238"/>
          </rPr>
          <t xml:space="preserve">Rosťa:
</t>
        </r>
        <r>
          <rPr>
            <sz val="9"/>
            <color rgb="FF000000"/>
            <rFont val="Tahoma"/>
            <family val="2"/>
            <charset val="238"/>
          </rPr>
          <t xml:space="preserve">4x9 FIDE rating
3x14 LOK
6x7 rapid a blesk LOK
</t>
        </r>
      </text>
    </comment>
  </commentList>
</comments>
</file>

<file path=xl/sharedStrings.xml><?xml version="1.0" encoding="utf-8"?>
<sst xmlns="http://schemas.openxmlformats.org/spreadsheetml/2006/main" count="335" uniqueCount="328">
  <si>
    <t>Příjmy</t>
  </si>
  <si>
    <t>Kapitola</t>
  </si>
  <si>
    <t>Podkapitola</t>
  </si>
  <si>
    <t>1. Vlastní zdroje</t>
  </si>
  <si>
    <t>P1.1</t>
  </si>
  <si>
    <t>Členské příspěvky</t>
  </si>
  <si>
    <t>P1.2</t>
  </si>
  <si>
    <t xml:space="preserve">Krajské příspěvky </t>
  </si>
  <si>
    <t>2.Cizí zdroje</t>
  </si>
  <si>
    <t>P2.1</t>
  </si>
  <si>
    <t>Dotace NSA - organizace sportu A</t>
  </si>
  <si>
    <t>P2.2</t>
  </si>
  <si>
    <t>Dotace NSA - reprezentace mládež B</t>
  </si>
  <si>
    <t>P2.6</t>
  </si>
  <si>
    <t>Dotace NSA - reprezentace dospělá C</t>
  </si>
  <si>
    <t>3.Vlastní sportovní činnost</t>
  </si>
  <si>
    <t>P3.1</t>
  </si>
  <si>
    <t>Poplatky FIDE - rating</t>
  </si>
  <si>
    <t>P3.2</t>
  </si>
  <si>
    <t>Poplatky FIDE- tituly</t>
  </si>
  <si>
    <t>P3.3</t>
  </si>
  <si>
    <t>Poplatky LOK</t>
  </si>
  <si>
    <t>P3.4</t>
  </si>
  <si>
    <t>Startovné v soutěžích družstev dospělých</t>
  </si>
  <si>
    <t>P3.5</t>
  </si>
  <si>
    <t>Startovné v soutěžích družstev mládeže</t>
  </si>
  <si>
    <t>P3.6</t>
  </si>
  <si>
    <t>Startovné MČR v bleskovém šachu</t>
  </si>
  <si>
    <t>P3.8</t>
  </si>
  <si>
    <t>Poplatky (přestupy, změna názvu oddílu,...)</t>
  </si>
  <si>
    <t>P3.9</t>
  </si>
  <si>
    <t>Cizinci</t>
  </si>
  <si>
    <t>P3.10</t>
  </si>
  <si>
    <t>Pokuty</t>
  </si>
  <si>
    <t>P3.11</t>
  </si>
  <si>
    <t>Školení rozhodčích</t>
  </si>
  <si>
    <t>P3.13.</t>
  </si>
  <si>
    <t>Školení trenérů</t>
  </si>
  <si>
    <t>4.Zdaňované příjmy</t>
  </si>
  <si>
    <t>P4.1</t>
  </si>
  <si>
    <t>Reklama</t>
  </si>
  <si>
    <t>P4.2</t>
  </si>
  <si>
    <t>Prodej metodických materiálů</t>
  </si>
  <si>
    <t>P4.3</t>
  </si>
  <si>
    <t>Bankovní úroky</t>
  </si>
  <si>
    <t>P4.4</t>
  </si>
  <si>
    <t>Ostatní příjmy</t>
  </si>
  <si>
    <t>P5.1</t>
  </si>
  <si>
    <t>Sponzorské dary</t>
  </si>
  <si>
    <t>P5.2</t>
  </si>
  <si>
    <t>Ostatní nezdaněné příjmy</t>
  </si>
  <si>
    <t xml:space="preserve">Celkem </t>
  </si>
  <si>
    <t>Výdaje</t>
  </si>
  <si>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</si>
  <si>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</si>
  <si>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</si>
  <si>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</si>
  <si>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</si>
  <si>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</si>
  <si>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</si>
  <si>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</si>
  <si>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</si>
  <si>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ME blesk a rapid</t>
  </si>
  <si>
    <t>V1.9</t>
  </si>
  <si>
    <t>MS blesk a rapid</t>
  </si>
  <si>
    <t>V1.10</t>
  </si>
  <si>
    <t>ME a MS seniorů (indiv. + týmy)</t>
  </si>
  <si>
    <t>V1.11</t>
  </si>
  <si>
    <t>Pražský šachový festival</t>
  </si>
  <si>
    <t>V1.12</t>
  </si>
  <si>
    <t>ME blesk a rapid ženy</t>
  </si>
  <si>
    <t>2.Soutěže domácí - dospělí</t>
  </si>
  <si>
    <t>V2.1</t>
  </si>
  <si>
    <t>Společné MČR - muži</t>
  </si>
  <si>
    <t>V2.2</t>
  </si>
  <si>
    <t>Společné MČR - ženy</t>
  </si>
  <si>
    <t>V2.3</t>
  </si>
  <si>
    <t>MČR dorostenců a juniorů</t>
  </si>
  <si>
    <t>V2.4</t>
  </si>
  <si>
    <t>Polofinále H20, H18, D20, D18 + MČR dor. a juniorek</t>
  </si>
  <si>
    <t>V2.5</t>
  </si>
  <si>
    <t>MČR v rapid šachu muži</t>
  </si>
  <si>
    <t>V2.6</t>
  </si>
  <si>
    <t>MČR v rapid šachu žen</t>
  </si>
  <si>
    <t>V2.7</t>
  </si>
  <si>
    <t>MČR v bleskovém šachu</t>
  </si>
  <si>
    <t>V2.8</t>
  </si>
  <si>
    <t>MČR seniorů</t>
  </si>
  <si>
    <t>V2.9</t>
  </si>
  <si>
    <t>Grand prix v rapid šachu</t>
  </si>
  <si>
    <t>V2.11</t>
  </si>
  <si>
    <t>MČR v rapid šachu družstev</t>
  </si>
  <si>
    <t>V2.12</t>
  </si>
  <si>
    <t>MČR v rapid šachu D16-20, H16-20</t>
  </si>
  <si>
    <t>V2.13</t>
  </si>
  <si>
    <t>Extraliga ČR</t>
  </si>
  <si>
    <t>V2.17</t>
  </si>
  <si>
    <t>MČR tělesně postižených</t>
  </si>
  <si>
    <t>V2.18</t>
  </si>
  <si>
    <t>MČR v bleskovém šachu družstev</t>
  </si>
  <si>
    <t>3.Soutěže zahraniční - mládež</t>
  </si>
  <si>
    <t>V3.1</t>
  </si>
  <si>
    <t xml:space="preserve">MS H,D </t>
  </si>
  <si>
    <t>V3.2</t>
  </si>
  <si>
    <t>MS H,D</t>
  </si>
  <si>
    <t>V3.3</t>
  </si>
  <si>
    <t>V3.4</t>
  </si>
  <si>
    <t>MS juniorů a juniorek</t>
  </si>
  <si>
    <t>V3.6.</t>
  </si>
  <si>
    <t>MEU do 14 let, ČR, Kouty nad Desnou</t>
  </si>
  <si>
    <t>V3.7.</t>
  </si>
  <si>
    <t>Přípravné turnaje mládež</t>
  </si>
  <si>
    <t>4.Soutěže domácí - mládež</t>
  </si>
  <si>
    <t>V4.1</t>
  </si>
  <si>
    <t>MČR jednotlivců H,D 10-16</t>
  </si>
  <si>
    <t>V4.2</t>
  </si>
  <si>
    <t>MČR jednotlivců H,D 8</t>
  </si>
  <si>
    <t>V4.3</t>
  </si>
  <si>
    <t>M Čech jednotlivců H,D 12-16</t>
  </si>
  <si>
    <t>V4.4</t>
  </si>
  <si>
    <t>M Čech jednotlivců H,D 10</t>
  </si>
  <si>
    <t>V4.5</t>
  </si>
  <si>
    <t>MMS jednotlivců H,D 10-16</t>
  </si>
  <si>
    <t>V4.6</t>
  </si>
  <si>
    <t>MČR družstev st. žáků</t>
  </si>
  <si>
    <t>V4.7</t>
  </si>
  <si>
    <t>MČR družstev ml. žáků</t>
  </si>
  <si>
    <t>V4.8</t>
  </si>
  <si>
    <t>MČR jednotlivců H,D 10-14 v rapid šachu</t>
  </si>
  <si>
    <t>V4.10</t>
  </si>
  <si>
    <t>MČR školních družstev</t>
  </si>
  <si>
    <t>V4.13</t>
  </si>
  <si>
    <t>Ligy mládeže - poháry</t>
  </si>
  <si>
    <t>V4.14</t>
  </si>
  <si>
    <t>Dotace pro srazy Extraligy a 1. ligy mládeže</t>
  </si>
  <si>
    <t>5.Sportovní příprava</t>
  </si>
  <si>
    <t>V5.1</t>
  </si>
  <si>
    <t>Soustředění muži</t>
  </si>
  <si>
    <t>V5.2</t>
  </si>
  <si>
    <t>Soustředění ženy</t>
  </si>
  <si>
    <t>V5.3</t>
  </si>
  <si>
    <t>Soustředění mládež</t>
  </si>
  <si>
    <t>V5.5</t>
  </si>
  <si>
    <t>Soustředění scouting</t>
  </si>
  <si>
    <t>6.Individuální příprava</t>
  </si>
  <si>
    <t>V6.3</t>
  </si>
  <si>
    <t>Individuální příprava muži</t>
  </si>
  <si>
    <t>V6.4</t>
  </si>
  <si>
    <t>Individuální příprava ženy</t>
  </si>
  <si>
    <t>7.Školení a vzdělávání</t>
  </si>
  <si>
    <t>V7.1</t>
  </si>
  <si>
    <t xml:space="preserve">Školení a semináře rozhodčích </t>
  </si>
  <si>
    <t>V7.2</t>
  </si>
  <si>
    <t>Školení a semináře trenérů</t>
  </si>
  <si>
    <t>V7.3</t>
  </si>
  <si>
    <t>Pískáme bez hranic</t>
  </si>
  <si>
    <t>V7.4</t>
  </si>
  <si>
    <t>Vzdělávání a kurzy</t>
  </si>
  <si>
    <t>8.Poplatky FIDE</t>
  </si>
  <si>
    <t>V8.1</t>
  </si>
  <si>
    <t>Členský poplatek FIDE - 1950 euro</t>
  </si>
  <si>
    <t>V8.2</t>
  </si>
  <si>
    <t>Poplatky za rating turnajů</t>
  </si>
  <si>
    <t>V8.4</t>
  </si>
  <si>
    <t>Poplatky za tituly</t>
  </si>
  <si>
    <t>9.Evidence, výpočet LOK</t>
  </si>
  <si>
    <t>V9.1</t>
  </si>
  <si>
    <t>Zpracovatel listiny LOK</t>
  </si>
  <si>
    <t>V9.2</t>
  </si>
  <si>
    <t>Licence Swiss manager, další SW</t>
  </si>
  <si>
    <t>V9.3</t>
  </si>
  <si>
    <t>Evidence členské základny - SW</t>
  </si>
  <si>
    <t>10.Dotace a příspěvky na sportovní činnost</t>
  </si>
  <si>
    <t>V10.1</t>
  </si>
  <si>
    <t>Krajská tréninková centra mládeže</t>
  </si>
  <si>
    <t>V10.2</t>
  </si>
  <si>
    <t>Korespondenční šach</t>
  </si>
  <si>
    <t>V10.3</t>
  </si>
  <si>
    <t>Kompoziční šach</t>
  </si>
  <si>
    <t>V10.5</t>
  </si>
  <si>
    <t>KŠS krajské členské příspěvky</t>
  </si>
  <si>
    <t>V10.6</t>
  </si>
  <si>
    <t>Podíl KŠS na členských příspěvcích ŠSČR</t>
  </si>
  <si>
    <t>V10.7</t>
  </si>
  <si>
    <t>Podpora šachových kroužků</t>
  </si>
  <si>
    <t>V10.8</t>
  </si>
  <si>
    <t>Organizace sportu v KŠS</t>
  </si>
  <si>
    <t>V10.9</t>
  </si>
  <si>
    <t>Projekt šachy do škol</t>
  </si>
  <si>
    <t>V10.11</t>
  </si>
  <si>
    <t>Motivační smlouvy s talenty</t>
  </si>
  <si>
    <t>11.Metodické materiály - výroba</t>
  </si>
  <si>
    <t>V11.1</t>
  </si>
  <si>
    <t>Metodické materiály TMK</t>
  </si>
  <si>
    <t>V11.2</t>
  </si>
  <si>
    <t xml:space="preserve">Licence výukového programu </t>
  </si>
  <si>
    <t>12.Propagace</t>
  </si>
  <si>
    <t>V12.1</t>
  </si>
  <si>
    <t>Pořad V šachu</t>
  </si>
  <si>
    <t>V12.2</t>
  </si>
  <si>
    <t xml:space="preserve">Web svazu </t>
  </si>
  <si>
    <t>V12.3</t>
  </si>
  <si>
    <t>Online přenosy</t>
  </si>
  <si>
    <t>V12.4</t>
  </si>
  <si>
    <t>Grantové řízení</t>
  </si>
  <si>
    <t>V12.5</t>
  </si>
  <si>
    <t>Presentace šachu na veřejnosti</t>
  </si>
  <si>
    <t>V12.6</t>
  </si>
  <si>
    <t>Časopis COACH + ČS šach</t>
  </si>
  <si>
    <t>V12.7</t>
  </si>
  <si>
    <t>PR výdaje</t>
  </si>
  <si>
    <t>V12.8</t>
  </si>
  <si>
    <t>Ženský šach</t>
  </si>
  <si>
    <t>V12.10</t>
  </si>
  <si>
    <t>Reprezentační soupravy</t>
  </si>
  <si>
    <t>13.Antidoping</t>
  </si>
  <si>
    <t>14.Mzdové náklady zaměstnanců</t>
  </si>
  <si>
    <t>V14.1</t>
  </si>
  <si>
    <t>Mzdy hrubé</t>
  </si>
  <si>
    <t>V14.2</t>
  </si>
  <si>
    <t>Sociální pojištění, 25% mzdy</t>
  </si>
  <si>
    <t>V14.3</t>
  </si>
  <si>
    <t>Zdravotní pojištění 9%</t>
  </si>
  <si>
    <t>V14.4</t>
  </si>
  <si>
    <t>Úrazové pojištění 0,42%</t>
  </si>
  <si>
    <t>V14.5</t>
  </si>
  <si>
    <t>Penzijní připojištění</t>
  </si>
  <si>
    <t>V14.6</t>
  </si>
  <si>
    <t>Sociální náklady - stravenky</t>
  </si>
  <si>
    <t>15.Odměny funkcionářů a externích spolupracovníků</t>
  </si>
  <si>
    <t>V15.1</t>
  </si>
  <si>
    <t xml:space="preserve">Pracovní činnost členů VV </t>
  </si>
  <si>
    <t>V15.2</t>
  </si>
  <si>
    <t>Odměny vedoucí soutěží dospělých</t>
  </si>
  <si>
    <t>V15.3</t>
  </si>
  <si>
    <t>Trenéři reprezentace mládeže</t>
  </si>
  <si>
    <t>V15.4</t>
  </si>
  <si>
    <t>Odměny vedoucí soutěží mládeže</t>
  </si>
  <si>
    <t>V15.5</t>
  </si>
  <si>
    <t>Odměny trenérů reprezentace</t>
  </si>
  <si>
    <t>V15.6</t>
  </si>
  <si>
    <t>Právní poradenství</t>
  </si>
  <si>
    <t>V15.7</t>
  </si>
  <si>
    <t>Odměny manažerů TK + KRÚ</t>
  </si>
  <si>
    <t>V15.9</t>
  </si>
  <si>
    <t>Odměna delegát FIDE</t>
  </si>
  <si>
    <t>V15.10</t>
  </si>
  <si>
    <t>Odměna práce komisí a manažerů</t>
  </si>
  <si>
    <t>V15.11</t>
  </si>
  <si>
    <t>Odměna administrativní práce RK</t>
  </si>
  <si>
    <t>16.Cestovné, stravné, pobytové náklady</t>
  </si>
  <si>
    <t>V16.1</t>
  </si>
  <si>
    <t>Zaměstnanci a externí pracovníci svazu</t>
  </si>
  <si>
    <t>V16.2</t>
  </si>
  <si>
    <t>Konference</t>
  </si>
  <si>
    <t>V16.3</t>
  </si>
  <si>
    <t>VV</t>
  </si>
  <si>
    <t>V16.4</t>
  </si>
  <si>
    <t>STK</t>
  </si>
  <si>
    <t>V16.5</t>
  </si>
  <si>
    <t>KRÚ+KPT</t>
  </si>
  <si>
    <t>V16.6</t>
  </si>
  <si>
    <t>KM</t>
  </si>
  <si>
    <t>V16.7</t>
  </si>
  <si>
    <t>KR</t>
  </si>
  <si>
    <t>V16.8</t>
  </si>
  <si>
    <t>TK</t>
  </si>
  <si>
    <t>V16.9</t>
  </si>
  <si>
    <t>KMK</t>
  </si>
  <si>
    <t>V16.10</t>
  </si>
  <si>
    <t>Revizní komise</t>
  </si>
  <si>
    <t>V16.11</t>
  </si>
  <si>
    <t>Delegát FIDE</t>
  </si>
  <si>
    <t>17.Sekretariát</t>
  </si>
  <si>
    <t>V17.1</t>
  </si>
  <si>
    <t>Nájem a služby ČUS</t>
  </si>
  <si>
    <t>V17.2</t>
  </si>
  <si>
    <t>Účetnictví - licence SW</t>
  </si>
  <si>
    <t>V17.3</t>
  </si>
  <si>
    <t>Poštovné a balné</t>
  </si>
  <si>
    <t>V17.4</t>
  </si>
  <si>
    <t>Telefony</t>
  </si>
  <si>
    <t>V17.5</t>
  </si>
  <si>
    <t>Bankovní poplatky</t>
  </si>
  <si>
    <t>V17.6</t>
  </si>
  <si>
    <t>Nákup DHM</t>
  </si>
  <si>
    <t>V17.7</t>
  </si>
  <si>
    <t>Pojištění majetku a zodpovědnosti</t>
  </si>
  <si>
    <t>V17.8</t>
  </si>
  <si>
    <t>Oprava materiálu</t>
  </si>
  <si>
    <t>V17.9</t>
  </si>
  <si>
    <t>Spotřební materiál</t>
  </si>
  <si>
    <t>V17.10</t>
  </si>
  <si>
    <t>Reprefond</t>
  </si>
  <si>
    <t>V17.11</t>
  </si>
  <si>
    <t>Šachová literatura a SW</t>
  </si>
  <si>
    <t>V17.12</t>
  </si>
  <si>
    <t>V17.13</t>
  </si>
  <si>
    <t>Ostatní</t>
  </si>
  <si>
    <t>V17.14</t>
  </si>
  <si>
    <t>Rezerva</t>
  </si>
  <si>
    <t>V17.15</t>
  </si>
  <si>
    <t>Rezerva, odměny za úspěch</t>
  </si>
  <si>
    <t>Celkem</t>
  </si>
  <si>
    <t>Hospodářský výsledek</t>
  </si>
  <si>
    <t>Sociální fond</t>
  </si>
  <si>
    <t>Rozpočet ŠSČR pro rok 2025</t>
  </si>
  <si>
    <t>Hospodaření k 31.12.</t>
  </si>
  <si>
    <t>Schválen konferencí ŠSČR</t>
  </si>
  <si>
    <t>ME jednotlivců muži</t>
  </si>
  <si>
    <t>ME jednotlivců ženy</t>
  </si>
  <si>
    <t>Mitropa muži Slovensko</t>
  </si>
  <si>
    <t>Mitropa ženy Slovensko</t>
  </si>
  <si>
    <t>Evropský pohár družstev</t>
  </si>
  <si>
    <t>ME družstev - muži</t>
  </si>
  <si>
    <t>ME družstev - ženy</t>
  </si>
  <si>
    <t>ME H,D 8-18</t>
  </si>
  <si>
    <t>5.Ostatní nezdaňované příjmy</t>
  </si>
  <si>
    <t>Půjčovné materiálu</t>
  </si>
  <si>
    <t>P5.3</t>
  </si>
  <si>
    <t>Zruč nad Sázavou, 22. 3. 2025</t>
  </si>
  <si>
    <t>Návrh pro konferenci ŠSČR</t>
  </si>
  <si>
    <t xml:space="preserve">Návrh předkládaný konferenci ŠSČR </t>
  </si>
  <si>
    <t>rozdíl</t>
  </si>
  <si>
    <t>vyfakturováno v 7/2025</t>
  </si>
  <si>
    <t>V3.8</t>
  </si>
  <si>
    <t>Stav k 30.6.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</si>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</sst>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Kč&quot;"/>
    <numFmt numFmtId="165" formatCode="#,##0\ [$Kč-405];\-#,##0\ [$Kč-405]"/>
    <numFmt numFmtId="166" formatCode="#,###\ [$Kč-405];[Red]\-#,###\ [$Kč-405]"/>
    <numFmt numFmtId="167" formatCode="#,##0\ [$Kč-405];[Red]\-#,##0\ [$Kč-405]"/>
    <numFmt numFmtId="168" formatCode="#,##0&quot; Kč&quot;;[Red]\-#,##0&quot; Kč&quot;"/>
    <numFmt numFmtId="169" formatCode="#,##0\ &quot;Kč&quot;"/>
  </numFmts>
  <fonts count="11" x14ac:knownFonts="1"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Arial CE"/>
      <family val="2"/>
      <charset val="238"/>
    </font>
    <font>
      <sz val="9"/>
      <color rgb="FF000000"/>
      <name val="Tahoma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theme="5" tint="0.79998168889431442"/>
        <bgColor rgb="FFC0C0C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5" tint="0.79998168889431442"/>
        <bgColor rgb="FFFFFFCC"/>
      </patternFill>
    </fill>
    <fill>
      <patternFill patternType="solid">
        <fgColor theme="4" tint="0.59999389629810485"/>
        <bgColor rgb="FFCCCCFF"/>
      </patternFill>
    </fill>
    <fill>
      <patternFill patternType="solid">
        <fgColor theme="4" tint="0.59999389629810485"/>
        <bgColor rgb="FFFFFFCC"/>
      </patternFill>
    </fill>
    <fill>
      <patternFill patternType="solid">
        <fgColor theme="5" tint="0.79998168889431442"/>
        <bgColor rgb="FF9999FF"/>
      </patternFill>
    </fill>
    <fill>
      <patternFill patternType="solid">
        <fgColor theme="5" tint="0.79998168889431442"/>
        <bgColor rgb="FFCCFFFF"/>
      </patternFill>
    </fill>
    <fill>
      <patternFill patternType="solid">
        <fgColor theme="5" tint="0.79998168889431442"/>
        <bgColor rgb="FFCCCCFF"/>
      </patternFill>
    </fill>
    <fill>
      <patternFill patternType="solid">
        <fgColor theme="5" tint="0.79998168889431442"/>
        <bgColor rgb="FFFF8080"/>
      </patternFill>
    </fill>
    <fill>
      <patternFill patternType="solid">
        <fgColor rgb="FFD1FDCB"/>
        <bgColor rgb="FFCCCCFF"/>
      </patternFill>
    </fill>
    <fill>
      <patternFill patternType="solid">
        <fgColor rgb="FFD1FDCB"/>
        <bgColor rgb="FFFFFFCC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FFFFCC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9" fillId="2" borderId="0" applyBorder="0" applyProtection="0"/>
    <xf numFmtId="0" fontId="9" fillId="3" borderId="0" applyBorder="0" applyProtection="0"/>
    <xf numFmtId="0" fontId="9" fillId="4" borderId="0" applyBorder="0" applyProtection="0"/>
    <xf numFmtId="0" fontId="9" fillId="5" borderId="0" applyBorder="0" applyProtection="0"/>
    <xf numFmtId="0" fontId="9" fillId="6" borderId="0" applyBorder="0" applyProtection="0"/>
    <xf numFmtId="0" fontId="9" fillId="7" borderId="0" applyBorder="0" applyProtection="0"/>
    <xf numFmtId="0" fontId="9" fillId="8" borderId="0" applyBorder="0" applyProtection="0"/>
    <xf numFmtId="0" fontId="9" fillId="3" borderId="0" applyBorder="0" applyProtection="0"/>
    <xf numFmtId="0" fontId="9" fillId="9" borderId="0" applyBorder="0" applyProtection="0"/>
    <xf numFmtId="0" fontId="9" fillId="10" borderId="0" applyBorder="0" applyProtection="0"/>
    <xf numFmtId="0" fontId="9" fillId="8" borderId="0" applyBorder="0" applyProtection="0"/>
    <xf numFmtId="0" fontId="9" fillId="10" borderId="0" applyBorder="0" applyProtection="0"/>
    <xf numFmtId="0" fontId="1" fillId="8" borderId="0" applyBorder="0" applyProtection="0"/>
    <xf numFmtId="0" fontId="1" fillId="3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11" borderId="0" applyBorder="0" applyProtection="0"/>
    <xf numFmtId="0" fontId="1" fillId="12" borderId="0" applyBorder="0" applyProtection="0"/>
    <xf numFmtId="0" fontId="9" fillId="0" borderId="0"/>
    <xf numFmtId="0" fontId="9" fillId="0" borderId="0"/>
  </cellStyleXfs>
  <cellXfs count="1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0" fontId="2" fillId="5" borderId="0" xfId="0" applyFont="1" applyFill="1"/>
    <xf numFmtId="0" fontId="2" fillId="0" borderId="13" xfId="0" applyFont="1" applyBorder="1" applyAlignment="1">
      <alignment horizontal="left"/>
    </xf>
    <xf numFmtId="0" fontId="3" fillId="0" borderId="14" xfId="0" applyFont="1" applyBorder="1"/>
    <xf numFmtId="0" fontId="3" fillId="4" borderId="18" xfId="0" applyFont="1" applyFill="1" applyBorder="1" applyAlignment="1">
      <alignment horizontal="left"/>
    </xf>
    <xf numFmtId="0" fontId="3" fillId="4" borderId="14" xfId="0" applyFont="1" applyFill="1" applyBorder="1"/>
    <xf numFmtId="0" fontId="2" fillId="4" borderId="0" xfId="0" applyFont="1" applyFill="1"/>
    <xf numFmtId="0" fontId="3" fillId="0" borderId="18" xfId="0" applyFont="1" applyBorder="1" applyAlignment="1">
      <alignment horizontal="left"/>
    </xf>
    <xf numFmtId="0" fontId="2" fillId="8" borderId="0" xfId="0" applyFont="1" applyFill="1"/>
    <xf numFmtId="0" fontId="3" fillId="0" borderId="13" xfId="0" applyFont="1" applyBorder="1" applyAlignment="1">
      <alignment horizontal="left"/>
    </xf>
    <xf numFmtId="0" fontId="3" fillId="0" borderId="10" xfId="0" applyFont="1" applyBorder="1"/>
    <xf numFmtId="0" fontId="3" fillId="0" borderId="14" xfId="20" applyFont="1" applyBorder="1"/>
    <xf numFmtId="0" fontId="3" fillId="0" borderId="28" xfId="20" applyFont="1" applyBorder="1"/>
    <xf numFmtId="0" fontId="3" fillId="0" borderId="10" xfId="20" applyFont="1" applyBorder="1"/>
    <xf numFmtId="0" fontId="2" fillId="0" borderId="18" xfId="0" applyFont="1" applyBorder="1" applyAlignment="1">
      <alignment horizontal="left"/>
    </xf>
    <xf numFmtId="0" fontId="3" fillId="0" borderId="28" xfId="0" applyFont="1" applyBorder="1"/>
    <xf numFmtId="0" fontId="2" fillId="0" borderId="30" xfId="0" applyFont="1" applyBorder="1" applyAlignment="1">
      <alignment horizontal="left"/>
    </xf>
    <xf numFmtId="0" fontId="4" fillId="0" borderId="31" xfId="0" applyFont="1" applyBorder="1"/>
    <xf numFmtId="166" fontId="2" fillId="13" borderId="16" xfId="0" applyNumberFormat="1" applyFont="1" applyFill="1" applyBorder="1"/>
    <xf numFmtId="0" fontId="2" fillId="14" borderId="0" xfId="0" applyFont="1" applyFill="1"/>
    <xf numFmtId="164" fontId="2" fillId="15" borderId="0" xfId="0" applyNumberFormat="1" applyFont="1" applyFill="1" applyAlignment="1">
      <alignment horizontal="right"/>
    </xf>
    <xf numFmtId="0" fontId="5" fillId="14" borderId="0" xfId="0" applyFont="1" applyFill="1"/>
    <xf numFmtId="164" fontId="3" fillId="15" borderId="0" xfId="0" applyNumberFormat="1" applyFont="1" applyFill="1" applyAlignment="1">
      <alignment horizontal="right"/>
    </xf>
    <xf numFmtId="0" fontId="3" fillId="14" borderId="3" xfId="0" applyFont="1" applyFill="1" applyBorder="1" applyAlignment="1">
      <alignment horizontal="center" vertical="center"/>
    </xf>
    <xf numFmtId="3" fontId="3" fillId="15" borderId="4" xfId="0" applyNumberFormat="1" applyFont="1" applyFill="1" applyBorder="1" applyAlignment="1">
      <alignment horizontal="center" vertical="center"/>
    </xf>
    <xf numFmtId="0" fontId="3" fillId="14" borderId="7" xfId="0" applyFont="1" applyFill="1" applyBorder="1" applyAlignment="1">
      <alignment horizontal="center" vertical="center" wrapText="1"/>
    </xf>
    <xf numFmtId="164" fontId="3" fillId="15" borderId="8" xfId="0" applyNumberFormat="1" applyFont="1" applyFill="1" applyBorder="1" applyAlignment="1">
      <alignment horizontal="center" wrapText="1"/>
    </xf>
    <xf numFmtId="0" fontId="2" fillId="14" borderId="15" xfId="0" applyFont="1" applyFill="1" applyBorder="1"/>
    <xf numFmtId="165" fontId="2" fillId="15" borderId="16" xfId="0" applyNumberFormat="1" applyFont="1" applyFill="1" applyBorder="1"/>
    <xf numFmtId="0" fontId="2" fillId="13" borderId="15" xfId="0" applyFont="1" applyFill="1" applyBorder="1"/>
    <xf numFmtId="165" fontId="2" fillId="13" borderId="16" xfId="0" applyNumberFormat="1" applyFont="1" applyFill="1" applyBorder="1"/>
    <xf numFmtId="164" fontId="3" fillId="15" borderId="16" xfId="0" applyNumberFormat="1" applyFont="1" applyFill="1" applyBorder="1" applyAlignment="1">
      <alignment horizontal="right"/>
    </xf>
    <xf numFmtId="164" fontId="2" fillId="15" borderId="16" xfId="0" applyNumberFormat="1" applyFont="1" applyFill="1" applyBorder="1"/>
    <xf numFmtId="164" fontId="2" fillId="15" borderId="16" xfId="0" applyNumberFormat="1" applyFont="1" applyFill="1" applyBorder="1" applyAlignment="1">
      <alignment horizontal="right"/>
    </xf>
    <xf numFmtId="166" fontId="2" fillId="15" borderId="16" xfId="0" applyNumberFormat="1" applyFont="1" applyFill="1" applyBorder="1"/>
    <xf numFmtId="166" fontId="2" fillId="15" borderId="16" xfId="0" applyNumberFormat="1" applyFont="1" applyFill="1" applyBorder="1" applyAlignment="1">
      <alignment horizontal="right"/>
    </xf>
    <xf numFmtId="167" fontId="5" fillId="15" borderId="16" xfId="0" applyNumberFormat="1" applyFont="1" applyFill="1" applyBorder="1"/>
    <xf numFmtId="167" fontId="5" fillId="15" borderId="17" xfId="0" applyNumberFormat="1" applyFont="1" applyFill="1" applyBorder="1"/>
    <xf numFmtId="167" fontId="2" fillId="15" borderId="17" xfId="0" applyNumberFormat="1" applyFont="1" applyFill="1" applyBorder="1"/>
    <xf numFmtId="164" fontId="2" fillId="13" borderId="16" xfId="0" applyNumberFormat="1" applyFont="1" applyFill="1" applyBorder="1" applyAlignment="1">
      <alignment horizontal="right"/>
    </xf>
    <xf numFmtId="0" fontId="2" fillId="15" borderId="19" xfId="0" applyFont="1" applyFill="1" applyBorder="1"/>
    <xf numFmtId="0" fontId="2" fillId="14" borderId="19" xfId="0" applyFont="1" applyFill="1" applyBorder="1"/>
    <xf numFmtId="164" fontId="2" fillId="15" borderId="25" xfId="0" applyNumberFormat="1" applyFont="1" applyFill="1" applyBorder="1" applyAlignment="1">
      <alignment horizontal="right"/>
    </xf>
    <xf numFmtId="0" fontId="7" fillId="14" borderId="10" xfId="0" applyFont="1" applyFill="1" applyBorder="1"/>
    <xf numFmtId="168" fontId="2" fillId="15" borderId="12" xfId="0" applyNumberFormat="1" applyFont="1" applyFill="1" applyBorder="1"/>
    <xf numFmtId="0" fontId="2" fillId="15" borderId="11" xfId="0" applyFont="1" applyFill="1" applyBorder="1"/>
    <xf numFmtId="0" fontId="2" fillId="14" borderId="11" xfId="0" applyFont="1" applyFill="1" applyBorder="1"/>
    <xf numFmtId="168" fontId="2" fillId="15" borderId="16" xfId="0" applyNumberFormat="1" applyFont="1" applyFill="1" applyBorder="1"/>
    <xf numFmtId="164" fontId="2" fillId="15" borderId="16" xfId="19" applyNumberFormat="1" applyFont="1" applyFill="1" applyBorder="1"/>
    <xf numFmtId="164" fontId="5" fillId="15" borderId="16" xfId="19" applyNumberFormat="1" applyFont="1" applyFill="1" applyBorder="1"/>
    <xf numFmtId="164" fontId="5" fillId="15" borderId="16" xfId="0" applyNumberFormat="1" applyFont="1" applyFill="1" applyBorder="1"/>
    <xf numFmtId="164" fontId="2" fillId="15" borderId="16" xfId="0" applyNumberFormat="1" applyFont="1" applyFill="1" applyBorder="1" applyAlignment="1">
      <alignment vertical="center"/>
    </xf>
    <xf numFmtId="0" fontId="2" fillId="14" borderId="15" xfId="0" applyFont="1" applyFill="1" applyBorder="1" applyAlignment="1">
      <alignment horizontal="left"/>
    </xf>
    <xf numFmtId="164" fontId="5" fillId="15" borderId="16" xfId="0" applyNumberFormat="1" applyFont="1" applyFill="1" applyBorder="1" applyAlignment="1">
      <alignment horizontal="right"/>
    </xf>
    <xf numFmtId="0" fontId="2" fillId="14" borderId="15" xfId="20" applyFont="1" applyFill="1" applyBorder="1"/>
    <xf numFmtId="164" fontId="2" fillId="15" borderId="12" xfId="0" applyNumberFormat="1" applyFont="1" applyFill="1" applyBorder="1"/>
    <xf numFmtId="0" fontId="2" fillId="14" borderId="19" xfId="20" applyFont="1" applyFill="1" applyBorder="1"/>
    <xf numFmtId="0" fontId="2" fillId="14" borderId="11" xfId="20" applyFont="1" applyFill="1" applyBorder="1"/>
    <xf numFmtId="0" fontId="2" fillId="14" borderId="0" xfId="20" applyFont="1" applyFill="1"/>
    <xf numFmtId="0" fontId="2" fillId="15" borderId="15" xfId="0" applyFont="1" applyFill="1" applyBorder="1"/>
    <xf numFmtId="164" fontId="2" fillId="15" borderId="17" xfId="0" applyNumberFormat="1" applyFont="1" applyFill="1" applyBorder="1"/>
    <xf numFmtId="164" fontId="2" fillId="15" borderId="20" xfId="0" applyNumberFormat="1" applyFont="1" applyFill="1" applyBorder="1" applyAlignment="1">
      <alignment horizontal="right"/>
    </xf>
    <xf numFmtId="0" fontId="3" fillId="13" borderId="14" xfId="0" applyFont="1" applyFill="1" applyBorder="1"/>
    <xf numFmtId="0" fontId="3" fillId="16" borderId="13" xfId="0" applyFont="1" applyFill="1" applyBorder="1" applyAlignment="1">
      <alignment horizontal="left"/>
    </xf>
    <xf numFmtId="0" fontId="3" fillId="16" borderId="14" xfId="0" applyFont="1" applyFill="1" applyBorder="1"/>
    <xf numFmtId="0" fontId="2" fillId="16" borderId="15" xfId="0" applyFont="1" applyFill="1" applyBorder="1"/>
    <xf numFmtId="164" fontId="3" fillId="18" borderId="16" xfId="0" applyNumberFormat="1" applyFont="1" applyFill="1" applyBorder="1" applyAlignment="1">
      <alignment horizontal="right"/>
    </xf>
    <xf numFmtId="0" fontId="3" fillId="19" borderId="22" xfId="0" applyFont="1" applyFill="1" applyBorder="1"/>
    <xf numFmtId="0" fontId="2" fillId="19" borderId="23" xfId="0" applyFont="1" applyFill="1" applyBorder="1"/>
    <xf numFmtId="164" fontId="3" fillId="20" borderId="24" xfId="0" applyNumberFormat="1" applyFont="1" applyFill="1" applyBorder="1" applyAlignment="1">
      <alignment horizontal="right"/>
    </xf>
    <xf numFmtId="0" fontId="4" fillId="19" borderId="29" xfId="0" applyFont="1" applyFill="1" applyBorder="1" applyAlignment="1">
      <alignment horizontal="left"/>
    </xf>
    <xf numFmtId="0" fontId="6" fillId="19" borderId="21" xfId="0" applyFont="1" applyFill="1" applyBorder="1" applyAlignment="1">
      <alignment horizontal="left"/>
    </xf>
    <xf numFmtId="0" fontId="3" fillId="19" borderId="23" xfId="0" applyFont="1" applyFill="1" applyBorder="1"/>
    <xf numFmtId="0" fontId="3" fillId="18" borderId="13" xfId="0" applyFont="1" applyFill="1" applyBorder="1" applyAlignment="1">
      <alignment horizontal="left"/>
    </xf>
    <xf numFmtId="0" fontId="3" fillId="18" borderId="14" xfId="0" applyFont="1" applyFill="1" applyBorder="1"/>
    <xf numFmtId="0" fontId="2" fillId="18" borderId="15" xfId="0" applyFont="1" applyFill="1" applyBorder="1"/>
    <xf numFmtId="0" fontId="3" fillId="21" borderId="13" xfId="0" applyFont="1" applyFill="1" applyBorder="1" applyAlignment="1">
      <alignment horizontal="left"/>
    </xf>
    <xf numFmtId="0" fontId="3" fillId="21" borderId="14" xfId="0" applyFont="1" applyFill="1" applyBorder="1"/>
    <xf numFmtId="0" fontId="2" fillId="21" borderId="15" xfId="0" applyFont="1" applyFill="1" applyBorder="1"/>
    <xf numFmtId="164" fontId="3" fillId="18" borderId="12" xfId="0" applyNumberFormat="1" applyFont="1" applyFill="1" applyBorder="1" applyAlignment="1">
      <alignment horizontal="right"/>
    </xf>
    <xf numFmtId="0" fontId="3" fillId="22" borderId="13" xfId="0" applyFont="1" applyFill="1" applyBorder="1" applyAlignment="1">
      <alignment horizontal="left"/>
    </xf>
    <xf numFmtId="0" fontId="3" fillId="22" borderId="14" xfId="0" applyFont="1" applyFill="1" applyBorder="1"/>
    <xf numFmtId="0" fontId="2" fillId="22" borderId="15" xfId="0" applyFont="1" applyFill="1" applyBorder="1"/>
    <xf numFmtId="0" fontId="3" fillId="23" borderId="13" xfId="0" applyFont="1" applyFill="1" applyBorder="1" applyAlignment="1">
      <alignment horizontal="left"/>
    </xf>
    <xf numFmtId="0" fontId="3" fillId="23" borderId="14" xfId="0" applyFont="1" applyFill="1" applyBorder="1"/>
    <xf numFmtId="0" fontId="2" fillId="23" borderId="15" xfId="0" applyFont="1" applyFill="1" applyBorder="1"/>
    <xf numFmtId="0" fontId="2" fillId="23" borderId="11" xfId="0" applyFont="1" applyFill="1" applyBorder="1"/>
    <xf numFmtId="164" fontId="4" fillId="18" borderId="16" xfId="0" applyNumberFormat="1" applyFont="1" applyFill="1" applyBorder="1" applyAlignment="1">
      <alignment horizontal="right"/>
    </xf>
    <xf numFmtId="0" fontId="3" fillId="24" borderId="13" xfId="0" applyFont="1" applyFill="1" applyBorder="1" applyAlignment="1">
      <alignment horizontal="left"/>
    </xf>
    <xf numFmtId="0" fontId="3" fillId="24" borderId="14" xfId="0" applyFont="1" applyFill="1" applyBorder="1"/>
    <xf numFmtId="0" fontId="2" fillId="24" borderId="15" xfId="0" applyFont="1" applyFill="1" applyBorder="1"/>
    <xf numFmtId="0" fontId="3" fillId="24" borderId="1" xfId="0" applyFont="1" applyFill="1" applyBorder="1" applyAlignment="1">
      <alignment horizontal="left"/>
    </xf>
    <xf numFmtId="0" fontId="3" fillId="24" borderId="26" xfId="0" applyFont="1" applyFill="1" applyBorder="1"/>
    <xf numFmtId="0" fontId="2" fillId="24" borderId="27" xfId="0" applyFont="1" applyFill="1" applyBorder="1"/>
    <xf numFmtId="164" fontId="3" fillId="18" borderId="4" xfId="0" applyNumberFormat="1" applyFont="1" applyFill="1" applyBorder="1" applyAlignment="1">
      <alignment horizontal="right"/>
    </xf>
    <xf numFmtId="0" fontId="3" fillId="17" borderId="13" xfId="0" applyFont="1" applyFill="1" applyBorder="1" applyAlignment="1">
      <alignment horizontal="left"/>
    </xf>
    <xf numFmtId="0" fontId="2" fillId="17" borderId="14" xfId="0" applyFont="1" applyFill="1" applyBorder="1"/>
    <xf numFmtId="0" fontId="2" fillId="17" borderId="15" xfId="0" applyFont="1" applyFill="1" applyBorder="1"/>
    <xf numFmtId="0" fontId="3" fillId="17" borderId="14" xfId="0" applyFont="1" applyFill="1" applyBorder="1"/>
    <xf numFmtId="0" fontId="3" fillId="17" borderId="9" xfId="0" applyFont="1" applyFill="1" applyBorder="1" applyAlignment="1">
      <alignment horizontal="left"/>
    </xf>
    <xf numFmtId="0" fontId="3" fillId="17" borderId="10" xfId="0" applyFont="1" applyFill="1" applyBorder="1"/>
    <xf numFmtId="0" fontId="2" fillId="17" borderId="11" xfId="0" applyFont="1" applyFill="1" applyBorder="1"/>
    <xf numFmtId="167" fontId="2" fillId="15" borderId="16" xfId="0" applyNumberFormat="1" applyFont="1" applyFill="1" applyBorder="1"/>
    <xf numFmtId="169" fontId="2" fillId="14" borderId="16" xfId="0" applyNumberFormat="1" applyFont="1" applyFill="1" applyBorder="1"/>
    <xf numFmtId="0" fontId="3" fillId="0" borderId="33" xfId="0" applyFont="1" applyBorder="1" applyAlignment="1">
      <alignment horizontal="left"/>
    </xf>
    <xf numFmtId="0" fontId="3" fillId="0" borderId="32" xfId="0" applyFont="1" applyBorder="1"/>
    <xf numFmtId="167" fontId="2" fillId="14" borderId="20" xfId="0" applyNumberFormat="1" applyFont="1" applyFill="1" applyBorder="1"/>
    <xf numFmtId="167" fontId="2" fillId="15" borderId="20" xfId="0" applyNumberFormat="1" applyFont="1" applyFill="1" applyBorder="1"/>
    <xf numFmtId="165" fontId="2" fillId="15" borderId="34" xfId="0" applyNumberFormat="1" applyFont="1" applyFill="1" applyBorder="1" applyAlignment="1">
      <alignment vertical="top"/>
    </xf>
    <xf numFmtId="166" fontId="2" fillId="15" borderId="34" xfId="0" applyNumberFormat="1" applyFont="1" applyFill="1" applyBorder="1"/>
    <xf numFmtId="169" fontId="2" fillId="0" borderId="17" xfId="0" applyNumberFormat="1" applyFont="1" applyBorder="1"/>
    <xf numFmtId="166" fontId="2" fillId="13" borderId="34" xfId="0" applyNumberFormat="1" applyFont="1" applyFill="1" applyBorder="1"/>
    <xf numFmtId="167" fontId="5" fillId="15" borderId="34" xfId="0" applyNumberFormat="1" applyFont="1" applyFill="1" applyBorder="1"/>
    <xf numFmtId="169" fontId="2" fillId="0" borderId="34" xfId="0" applyNumberFormat="1" applyFont="1" applyBorder="1"/>
    <xf numFmtId="164" fontId="2" fillId="15" borderId="34" xfId="0" applyNumberFormat="1" applyFont="1" applyFill="1" applyBorder="1" applyAlignment="1">
      <alignment horizontal="right"/>
    </xf>
    <xf numFmtId="168" fontId="10" fillId="15" borderId="12" xfId="0" applyNumberFormat="1" applyFont="1" applyFill="1" applyBorder="1"/>
    <xf numFmtId="164" fontId="2" fillId="15" borderId="34" xfId="19" applyNumberFormat="1" applyFont="1" applyFill="1" applyBorder="1"/>
    <xf numFmtId="164" fontId="5" fillId="15" borderId="34" xfId="19" applyNumberFormat="1" applyFont="1" applyFill="1" applyBorder="1"/>
    <xf numFmtId="164" fontId="5" fillId="15" borderId="34" xfId="0" applyNumberFormat="1" applyFont="1" applyFill="1" applyBorder="1"/>
    <xf numFmtId="164" fontId="2" fillId="15" borderId="34" xfId="0" applyNumberFormat="1" applyFont="1" applyFill="1" applyBorder="1" applyAlignment="1">
      <alignment vertical="center"/>
    </xf>
    <xf numFmtId="164" fontId="2" fillId="15" borderId="34" xfId="0" applyNumberFormat="1" applyFont="1" applyFill="1" applyBorder="1"/>
    <xf numFmtId="164" fontId="5" fillId="15" borderId="34" xfId="0" applyNumberFormat="1" applyFont="1" applyFill="1" applyBorder="1" applyAlignment="1">
      <alignment horizontal="right"/>
    </xf>
    <xf numFmtId="164" fontId="10" fillId="15" borderId="34" xfId="0" applyNumberFormat="1" applyFont="1" applyFill="1" applyBorder="1"/>
    <xf numFmtId="168" fontId="2" fillId="15" borderId="34" xfId="0" applyNumberFormat="1" applyFont="1" applyFill="1" applyBorder="1"/>
    <xf numFmtId="164" fontId="2" fillId="13" borderId="34" xfId="0" applyNumberFormat="1" applyFont="1" applyFill="1" applyBorder="1" applyAlignment="1">
      <alignment horizontal="right"/>
    </xf>
    <xf numFmtId="164" fontId="10" fillId="15" borderId="34" xfId="0" applyNumberFormat="1" applyFont="1" applyFill="1" applyBorder="1" applyAlignment="1">
      <alignment horizontal="right"/>
    </xf>
    <xf numFmtId="0" fontId="4" fillId="25" borderId="29" xfId="0" applyFont="1" applyFill="1" applyBorder="1" applyAlignment="1">
      <alignment horizontal="left"/>
    </xf>
    <xf numFmtId="0" fontId="4" fillId="25" borderId="31" xfId="0" applyFont="1" applyFill="1" applyBorder="1"/>
    <xf numFmtId="0" fontId="5" fillId="25" borderId="25" xfId="0" applyFont="1" applyFill="1" applyBorder="1"/>
    <xf numFmtId="164" fontId="4" fillId="26" borderId="24" xfId="0" applyNumberFormat="1" applyFont="1" applyFill="1" applyBorder="1" applyAlignment="1">
      <alignment horizontal="right"/>
    </xf>
    <xf numFmtId="164" fontId="3" fillId="18" borderId="35" xfId="0" applyNumberFormat="1" applyFont="1" applyFill="1" applyBorder="1" applyAlignment="1">
      <alignment horizontal="right"/>
    </xf>
    <xf numFmtId="164" fontId="2" fillId="15" borderId="35" xfId="19" applyNumberFormat="1" applyFont="1" applyFill="1" applyBorder="1"/>
    <xf numFmtId="164" fontId="5" fillId="15" borderId="35" xfId="19" applyNumberFormat="1" applyFont="1" applyFill="1" applyBorder="1"/>
    <xf numFmtId="164" fontId="5" fillId="15" borderId="35" xfId="0" applyNumberFormat="1" applyFont="1" applyFill="1" applyBorder="1"/>
    <xf numFmtId="169" fontId="5" fillId="0" borderId="35" xfId="0" applyNumberFormat="1" applyFont="1" applyBorder="1" applyAlignment="1">
      <alignment vertical="center"/>
    </xf>
    <xf numFmtId="164" fontId="4" fillId="18" borderId="35" xfId="0" applyNumberFormat="1" applyFont="1" applyFill="1" applyBorder="1" applyAlignment="1">
      <alignment horizontal="right"/>
    </xf>
    <xf numFmtId="164" fontId="5" fillId="15" borderId="35" xfId="0" applyNumberFormat="1" applyFont="1" applyFill="1" applyBorder="1" applyAlignment="1">
      <alignment horizontal="right"/>
    </xf>
    <xf numFmtId="164" fontId="2" fillId="15" borderId="35" xfId="0" applyNumberFormat="1" applyFont="1" applyFill="1" applyBorder="1"/>
    <xf numFmtId="164" fontId="2" fillId="15" borderId="35" xfId="0" applyNumberFormat="1" applyFont="1" applyFill="1" applyBorder="1" applyAlignment="1">
      <alignment horizontal="right"/>
    </xf>
    <xf numFmtId="164" fontId="3" fillId="15" borderId="35" xfId="0" applyNumberFormat="1" applyFont="1" applyFill="1" applyBorder="1" applyAlignment="1">
      <alignment horizontal="right"/>
    </xf>
    <xf numFmtId="165" fontId="2" fillId="15" borderId="35" xfId="0" applyNumberFormat="1" applyFont="1" applyFill="1" applyBorder="1"/>
    <xf numFmtId="165" fontId="2" fillId="13" borderId="35" xfId="0" applyNumberFormat="1" applyFont="1" applyFill="1" applyBorder="1"/>
    <xf numFmtId="164" fontId="2" fillId="13" borderId="35" xfId="0" applyNumberFormat="1" applyFont="1" applyFill="1" applyBorder="1" applyAlignment="1">
      <alignment horizontal="right"/>
    </xf>
    <xf numFmtId="164" fontId="2" fillId="14" borderId="36" xfId="0" applyNumberFormat="1" applyFont="1" applyFill="1" applyBorder="1"/>
    <xf numFmtId="164" fontId="2" fillId="0" borderId="37" xfId="0" applyNumberFormat="1" applyFont="1" applyBorder="1"/>
    <xf numFmtId="164" fontId="2" fillId="0" borderId="38" xfId="0" applyNumberFormat="1" applyFont="1" applyBorder="1"/>
    <xf numFmtId="164" fontId="2" fillId="0" borderId="39" xfId="0" applyNumberFormat="1" applyFont="1" applyBorder="1"/>
    <xf numFmtId="168" fontId="2" fillId="15" borderId="35" xfId="0" applyNumberFormat="1" applyFont="1" applyFill="1" applyBorder="1"/>
    <xf numFmtId="164" fontId="10" fillId="15" borderId="35" xfId="0" applyNumberFormat="1" applyFont="1" applyFill="1" applyBorder="1" applyAlignment="1">
      <alignment horizontal="right"/>
    </xf>
    <xf numFmtId="0" fontId="3" fillId="27" borderId="32" xfId="0" applyFont="1" applyFill="1" applyBorder="1"/>
    <xf numFmtId="164" fontId="3" fillId="28" borderId="8" xfId="0" applyNumberFormat="1" applyFont="1" applyFill="1" applyBorder="1" applyAlignment="1">
      <alignment horizontal="center" wrapText="1"/>
    </xf>
  </cellXfs>
  <cellStyles count="21">
    <cellStyle name="20 % – Zvýraznění1" xfId="1" xr:uid="{00000000-0005-0000-0000-000000000000}"/>
    <cellStyle name="20 % – Zvýraznění2" xfId="2" xr:uid="{00000000-0005-0000-0000-000001000000}"/>
    <cellStyle name="20 % – Zvýraznění3" xfId="3" xr:uid="{00000000-0005-0000-0000-000002000000}"/>
    <cellStyle name="20 % – Zvýraznění4" xfId="4" xr:uid="{00000000-0005-0000-0000-000003000000}"/>
    <cellStyle name="20 % – Zvýraznění5" xfId="5" xr:uid="{00000000-0005-0000-0000-000004000000}"/>
    <cellStyle name="20 % – Zvýraznění6" xfId="6" xr:uid="{00000000-0005-0000-0000-000005000000}"/>
    <cellStyle name="40 % – Zvýraznění1" xfId="7" xr:uid="{00000000-0005-0000-0000-000006000000}"/>
    <cellStyle name="40 % – Zvýraznění2" xfId="8" xr:uid="{00000000-0005-0000-0000-000007000000}"/>
    <cellStyle name="40 % – Zvýraznění3" xfId="9" xr:uid="{00000000-0005-0000-0000-000008000000}"/>
    <cellStyle name="40 % – Zvýraznění4" xfId="10" xr:uid="{00000000-0005-0000-0000-000009000000}"/>
    <cellStyle name="40 % – Zvýraznění5" xfId="11" xr:uid="{00000000-0005-0000-0000-00000A000000}"/>
    <cellStyle name="40 % – Zvýraznění6" xfId="12" xr:uid="{00000000-0005-0000-0000-00000B000000}"/>
    <cellStyle name="60 % – Zvýraznění1" xfId="13" xr:uid="{00000000-0005-0000-0000-00000C000000}"/>
    <cellStyle name="60 % – Zvýraznění2" xfId="14" xr:uid="{00000000-0005-0000-0000-00000D000000}"/>
    <cellStyle name="60 % – Zvýraznění3" xfId="15" xr:uid="{00000000-0005-0000-0000-00000E000000}"/>
    <cellStyle name="60 % – Zvýraznění4" xfId="16" xr:uid="{00000000-0005-0000-0000-00000F000000}"/>
    <cellStyle name="60 % – Zvýraznění5" xfId="17" xr:uid="{00000000-0005-0000-0000-000010000000}"/>
    <cellStyle name="60 % – Zvýraznění6" xfId="18" xr:uid="{00000000-0005-0000-0000-000011000000}"/>
    <cellStyle name="Normální" xfId="0" builtinId="0"/>
    <cellStyle name="Normální 2" xfId="19" xr:uid="{00000000-0005-0000-0000-000013000000}"/>
    <cellStyle name="normální 4" xfId="20" xr:uid="{00000000-0005-0000-0000-000014000000}"/>
  </cellStyles>
  <dxfs count="0"/>
  <tableStyles count="0" defaultTableStyle="TableStyleMedium2" defaultPivotStyle="PivotStyleLight16"/>
  <colors>
    <mruColors>
      <color rgb="FFD1FDCB"/>
      <color rgb="FFD7F1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V182"/>
  <sheetViews>
    <sheetView tabSelected="1" zoomScale="90" zoomScaleNormal="90" workbookViewId="0">
      <pane xSplit="2" topLeftCell="C1" activePane="topRight" state="frozen"/>
      <selection activeCell="A108" sqref="A108"/>
      <selection pane="topRight" activeCell="N29" sqref="N29"/>
    </sheetView>
  </sheetViews>
  <sheetFormatPr defaultColWidth="8.7109375" defaultRowHeight="15" x14ac:dyDescent="0.25"/>
  <cols>
    <col min="1" max="1" width="2" style="1" customWidth="1"/>
    <col min="2" max="2" width="8.85546875" style="2" customWidth="1"/>
    <col min="3" max="3" width="42.42578125" style="27" customWidth="1"/>
    <col min="4" max="8" width="19.42578125" style="28" customWidth="1"/>
    <col min="9" max="9" width="17.140625" style="2" customWidth="1"/>
    <col min="10" max="10" width="20.140625" style="2" customWidth="1"/>
    <col min="11" max="11" width="16.7109375" style="2" customWidth="1"/>
    <col min="12" max="230" width="9.140625" style="2" customWidth="1"/>
    <col min="1018" max="1020" width="11.5703125" customWidth="1"/>
  </cols>
  <sheetData>
    <row r="1" spans="1:230" x14ac:dyDescent="0.25">
      <c r="A1" s="3" t="s">
        <v>306</v>
      </c>
      <c r="C1" s="2"/>
    </row>
    <row r="2" spans="1:230" x14ac:dyDescent="0.25">
      <c r="C2" s="2"/>
    </row>
    <row r="3" spans="1:230" x14ac:dyDescent="0.25">
      <c r="A3" s="4" t="s">
        <v>322</v>
      </c>
      <c r="C3" s="2"/>
    </row>
    <row r="4" spans="1:230" x14ac:dyDescent="0.25">
      <c r="A4" s="4" t="s">
        <v>320</v>
      </c>
      <c r="C4" s="2"/>
    </row>
    <row r="5" spans="1:230" x14ac:dyDescent="0.25">
      <c r="A5" s="4"/>
      <c r="B5" s="4"/>
      <c r="C5" s="29"/>
      <c r="D5" s="30"/>
      <c r="E5" s="30"/>
      <c r="F5" s="30"/>
      <c r="G5" s="30"/>
      <c r="H5" s="30"/>
    </row>
    <row r="6" spans="1:230" ht="15.75" thickBot="1" x14ac:dyDescent="0.3">
      <c r="A6" s="4"/>
      <c r="B6" s="4"/>
      <c r="C6" s="29"/>
    </row>
    <row r="7" spans="1:230" x14ac:dyDescent="0.25">
      <c r="A7" s="5" t="s">
        <v>0</v>
      </c>
      <c r="B7" s="6"/>
      <c r="C7" s="31"/>
      <c r="D7" s="32">
        <v>2024</v>
      </c>
      <c r="E7" s="32">
        <v>2024</v>
      </c>
      <c r="F7" s="32">
        <v>2025</v>
      </c>
      <c r="G7" s="32">
        <v>2025</v>
      </c>
      <c r="H7" s="32">
        <v>2025</v>
      </c>
    </row>
    <row r="8" spans="1:230" ht="30.75" customHeight="1" thickBot="1" x14ac:dyDescent="0.3">
      <c r="A8" s="7" t="s">
        <v>1</v>
      </c>
      <c r="B8" s="8"/>
      <c r="C8" s="33" t="s">
        <v>2</v>
      </c>
      <c r="D8" s="34" t="s">
        <v>308</v>
      </c>
      <c r="E8" s="34" t="s">
        <v>307</v>
      </c>
      <c r="F8" s="34" t="s">
        <v>321</v>
      </c>
      <c r="G8" s="158" t="s">
        <v>326</v>
      </c>
      <c r="H8" s="158" t="s">
        <v>323</v>
      </c>
    </row>
    <row r="9" spans="1:230" x14ac:dyDescent="0.25">
      <c r="A9" s="107" t="s">
        <v>3</v>
      </c>
      <c r="B9" s="108"/>
      <c r="C9" s="109"/>
      <c r="D9" s="87">
        <f>SUM(D10:D11)</f>
        <v>2895000</v>
      </c>
      <c r="E9" s="87">
        <f>SUM(E10:E11)</f>
        <v>4279520</v>
      </c>
      <c r="F9" s="87">
        <f>SUM(F10:F11)</f>
        <v>4250000</v>
      </c>
      <c r="G9" s="87">
        <f>SUM(G10:G11)</f>
        <v>4055310</v>
      </c>
      <c r="H9" s="87">
        <f>F9-G9</f>
        <v>194690</v>
      </c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</row>
    <row r="10" spans="1:230" x14ac:dyDescent="0.25">
      <c r="A10" s="10"/>
      <c r="B10" s="11" t="s">
        <v>4</v>
      </c>
      <c r="C10" s="35" t="s">
        <v>5</v>
      </c>
      <c r="D10" s="36">
        <v>1475000</v>
      </c>
      <c r="E10" s="36">
        <v>2817875</v>
      </c>
      <c r="F10" s="36">
        <v>2800000</v>
      </c>
      <c r="G10" s="36">
        <v>2600400</v>
      </c>
      <c r="H10" s="36">
        <f t="shared" ref="H10:H37" si="0">F10-G10</f>
        <v>199600</v>
      </c>
    </row>
    <row r="11" spans="1:230" x14ac:dyDescent="0.25">
      <c r="A11" s="10"/>
      <c r="B11" s="11" t="s">
        <v>6</v>
      </c>
      <c r="C11" s="35" t="s">
        <v>7</v>
      </c>
      <c r="D11" s="36">
        <v>1420000</v>
      </c>
      <c r="E11" s="116">
        <v>1461645</v>
      </c>
      <c r="F11" s="36">
        <v>1450000</v>
      </c>
      <c r="G11" s="36">
        <v>1454910</v>
      </c>
      <c r="H11" s="36">
        <f t="shared" si="0"/>
        <v>-4910</v>
      </c>
    </row>
    <row r="12" spans="1:230" s="9" customFormat="1" x14ac:dyDescent="0.25">
      <c r="A12" s="103" t="s">
        <v>8</v>
      </c>
      <c r="B12" s="106"/>
      <c r="C12" s="105"/>
      <c r="D12" s="74">
        <f>SUM(D13:D15)</f>
        <v>13500000</v>
      </c>
      <c r="E12" s="74">
        <f>SUM(E13:E15)</f>
        <v>12638101</v>
      </c>
      <c r="F12" s="74">
        <f>SUM(F13:F15)</f>
        <v>12550000</v>
      </c>
      <c r="G12" s="74">
        <f>SUM(G13:G15)</f>
        <v>14163377</v>
      </c>
      <c r="H12" s="74">
        <f t="shared" si="0"/>
        <v>-1613377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230" x14ac:dyDescent="0.25">
      <c r="A13" s="10"/>
      <c r="B13" s="11" t="s">
        <v>9</v>
      </c>
      <c r="C13" s="35" t="s">
        <v>10</v>
      </c>
      <c r="D13" s="40">
        <v>9400000</v>
      </c>
      <c r="E13" s="40">
        <v>9770538</v>
      </c>
      <c r="F13" s="40">
        <v>9700000</v>
      </c>
      <c r="G13" s="40">
        <v>11236119</v>
      </c>
      <c r="H13" s="40">
        <f t="shared" si="0"/>
        <v>-1536119</v>
      </c>
      <c r="HQ13"/>
      <c r="HR13"/>
      <c r="HS13"/>
      <c r="HT13"/>
      <c r="HU13"/>
      <c r="HV13"/>
    </row>
    <row r="14" spans="1:230" x14ac:dyDescent="0.25">
      <c r="A14" s="10"/>
      <c r="B14" s="11" t="s">
        <v>11</v>
      </c>
      <c r="C14" s="35" t="s">
        <v>12</v>
      </c>
      <c r="D14" s="41">
        <v>2280000</v>
      </c>
      <c r="E14" s="41">
        <v>2227319</v>
      </c>
      <c r="F14" s="41">
        <v>2200000</v>
      </c>
      <c r="G14" s="41">
        <v>2273686</v>
      </c>
      <c r="H14" s="41">
        <f t="shared" si="0"/>
        <v>-73686</v>
      </c>
      <c r="HQ14"/>
      <c r="HR14"/>
      <c r="HS14"/>
      <c r="HT14"/>
      <c r="HU14"/>
      <c r="HV14"/>
    </row>
    <row r="15" spans="1:230" ht="15.75" customHeight="1" x14ac:dyDescent="0.25">
      <c r="A15" s="10"/>
      <c r="B15" s="11" t="s">
        <v>13</v>
      </c>
      <c r="C15" s="35" t="s">
        <v>14</v>
      </c>
      <c r="D15" s="40">
        <v>1820000</v>
      </c>
      <c r="E15" s="40">
        <v>640244</v>
      </c>
      <c r="F15" s="40">
        <v>650000</v>
      </c>
      <c r="G15" s="40">
        <v>653572</v>
      </c>
      <c r="H15" s="40">
        <f t="shared" si="0"/>
        <v>-3572</v>
      </c>
      <c r="HQ15"/>
      <c r="HR15"/>
      <c r="HS15"/>
      <c r="HT15"/>
      <c r="HU15"/>
      <c r="HV15"/>
    </row>
    <row r="16" spans="1:230" s="9" customFormat="1" x14ac:dyDescent="0.25">
      <c r="A16" s="103" t="s">
        <v>15</v>
      </c>
      <c r="B16" s="104"/>
      <c r="C16" s="105"/>
      <c r="D16" s="87">
        <f>SUM(D17:D27)</f>
        <v>1825000</v>
      </c>
      <c r="E16" s="87">
        <f>SUM(E17:E27)</f>
        <v>1899448.73</v>
      </c>
      <c r="F16" s="87">
        <f>SUM(F17:F27)</f>
        <v>1705500</v>
      </c>
      <c r="G16" s="87">
        <f>SUM(G17:G27)</f>
        <v>379288.6</v>
      </c>
      <c r="H16" s="87">
        <f t="shared" si="0"/>
        <v>1326211.3999999999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</row>
    <row r="17" spans="1:230" x14ac:dyDescent="0.25">
      <c r="A17" s="10"/>
      <c r="B17" s="11" t="s">
        <v>16</v>
      </c>
      <c r="C17" s="35" t="s">
        <v>17</v>
      </c>
      <c r="D17" s="42">
        <v>500000</v>
      </c>
      <c r="E17" s="117">
        <v>503329.68</v>
      </c>
      <c r="F17" s="42">
        <v>500000</v>
      </c>
      <c r="G17" s="42">
        <v>147008</v>
      </c>
      <c r="H17" s="42">
        <f t="shared" si="0"/>
        <v>352992</v>
      </c>
      <c r="HR17"/>
      <c r="HS17"/>
      <c r="HT17"/>
      <c r="HU17"/>
      <c r="HV17"/>
    </row>
    <row r="18" spans="1:230" x14ac:dyDescent="0.25">
      <c r="A18" s="10"/>
      <c r="B18" s="11" t="s">
        <v>18</v>
      </c>
      <c r="C18" s="35" t="s">
        <v>19</v>
      </c>
      <c r="D18" s="43">
        <v>60000</v>
      </c>
      <c r="E18" s="118">
        <v>55993.8</v>
      </c>
      <c r="F18" s="43">
        <v>70000</v>
      </c>
      <c r="G18" s="43">
        <v>14598.3</v>
      </c>
      <c r="H18" s="43">
        <f t="shared" si="0"/>
        <v>55401.7</v>
      </c>
      <c r="HR18"/>
      <c r="HS18"/>
      <c r="HT18"/>
      <c r="HU18"/>
      <c r="HV18"/>
    </row>
    <row r="19" spans="1:230" x14ac:dyDescent="0.25">
      <c r="A19" s="10"/>
      <c r="B19" s="11" t="s">
        <v>20</v>
      </c>
      <c r="C19" s="35" t="s">
        <v>21</v>
      </c>
      <c r="D19" s="26">
        <v>530000</v>
      </c>
      <c r="E19" s="119">
        <v>524040</v>
      </c>
      <c r="F19" s="26">
        <v>520000</v>
      </c>
      <c r="G19" s="26">
        <v>52960</v>
      </c>
      <c r="H19" s="26">
        <f t="shared" si="0"/>
        <v>467040</v>
      </c>
      <c r="HR19"/>
      <c r="HS19"/>
      <c r="HT19"/>
      <c r="HU19"/>
      <c r="HV19"/>
    </row>
    <row r="20" spans="1:230" x14ac:dyDescent="0.25">
      <c r="A20" s="10"/>
      <c r="B20" s="11" t="s">
        <v>22</v>
      </c>
      <c r="C20" s="35" t="s">
        <v>23</v>
      </c>
      <c r="D20" s="44">
        <v>190000</v>
      </c>
      <c r="E20" s="120">
        <v>184500</v>
      </c>
      <c r="F20" s="44">
        <v>185000</v>
      </c>
      <c r="G20" s="44"/>
      <c r="H20" s="44">
        <f t="shared" si="0"/>
        <v>185000</v>
      </c>
      <c r="HR20"/>
      <c r="HS20"/>
      <c r="HT20"/>
      <c r="HU20"/>
      <c r="HV20"/>
    </row>
    <row r="21" spans="1:230" x14ac:dyDescent="0.25">
      <c r="A21" s="10"/>
      <c r="B21" s="11" t="s">
        <v>24</v>
      </c>
      <c r="C21" s="35" t="s">
        <v>25</v>
      </c>
      <c r="D21" s="45">
        <v>58000</v>
      </c>
      <c r="E21" s="45">
        <v>58800</v>
      </c>
      <c r="F21" s="45">
        <v>58000</v>
      </c>
      <c r="G21" s="45"/>
      <c r="H21" s="45">
        <f t="shared" si="0"/>
        <v>58000</v>
      </c>
      <c r="HR21"/>
      <c r="HS21"/>
      <c r="HT21"/>
      <c r="HU21"/>
      <c r="HV21"/>
    </row>
    <row r="22" spans="1:230" x14ac:dyDescent="0.25">
      <c r="A22" s="10"/>
      <c r="B22" s="11" t="s">
        <v>26</v>
      </c>
      <c r="C22" s="35" t="s">
        <v>27</v>
      </c>
      <c r="D22" s="44">
        <v>70000</v>
      </c>
      <c r="E22" s="120">
        <v>89850</v>
      </c>
      <c r="F22" s="44">
        <v>0</v>
      </c>
      <c r="G22" s="44"/>
      <c r="H22" s="44">
        <f t="shared" si="0"/>
        <v>0</v>
      </c>
      <c r="HR22"/>
      <c r="HS22"/>
      <c r="HT22"/>
      <c r="HU22"/>
      <c r="HV22"/>
    </row>
    <row r="23" spans="1:230" x14ac:dyDescent="0.25">
      <c r="A23" s="10"/>
      <c r="B23" s="11" t="s">
        <v>28</v>
      </c>
      <c r="C23" s="35" t="s">
        <v>29</v>
      </c>
      <c r="D23" s="42">
        <v>90000</v>
      </c>
      <c r="E23" s="117">
        <v>90189.75</v>
      </c>
      <c r="F23" s="42">
        <v>90000</v>
      </c>
      <c r="G23" s="42">
        <v>2571.1</v>
      </c>
      <c r="H23" s="42">
        <f t="shared" si="0"/>
        <v>87428.9</v>
      </c>
      <c r="HR23"/>
      <c r="HS23"/>
      <c r="HT23"/>
      <c r="HU23"/>
      <c r="HV23"/>
    </row>
    <row r="24" spans="1:230" x14ac:dyDescent="0.25">
      <c r="A24" s="10"/>
      <c r="B24" s="11" t="s">
        <v>30</v>
      </c>
      <c r="C24" s="35" t="s">
        <v>31</v>
      </c>
      <c r="D24" s="42">
        <v>75000</v>
      </c>
      <c r="E24" s="117">
        <v>76100</v>
      </c>
      <c r="F24" s="42">
        <v>75000</v>
      </c>
      <c r="G24" s="42"/>
      <c r="H24" s="42">
        <f t="shared" si="0"/>
        <v>75000</v>
      </c>
      <c r="HR24"/>
      <c r="HS24"/>
      <c r="HT24"/>
      <c r="HU24"/>
      <c r="HV24"/>
    </row>
    <row r="25" spans="1:230" x14ac:dyDescent="0.25">
      <c r="A25" s="10"/>
      <c r="B25" s="11" t="s">
        <v>32</v>
      </c>
      <c r="C25" s="35" t="s">
        <v>33</v>
      </c>
      <c r="D25" s="42">
        <v>100000</v>
      </c>
      <c r="E25" s="121">
        <v>165115</v>
      </c>
      <c r="F25" s="111">
        <v>100000</v>
      </c>
      <c r="G25" s="111">
        <v>18649.2</v>
      </c>
      <c r="H25" s="111">
        <f t="shared" si="0"/>
        <v>81350.8</v>
      </c>
    </row>
    <row r="26" spans="1:230" x14ac:dyDescent="0.25">
      <c r="A26" s="10"/>
      <c r="B26" s="11" t="s">
        <v>34</v>
      </c>
      <c r="C26" s="35" t="s">
        <v>35</v>
      </c>
      <c r="D26" s="46">
        <v>12000</v>
      </c>
      <c r="E26" s="46">
        <v>1100</v>
      </c>
      <c r="F26" s="46">
        <v>12000</v>
      </c>
      <c r="G26" s="46">
        <v>3000</v>
      </c>
      <c r="H26" s="46">
        <f t="shared" si="0"/>
        <v>9000</v>
      </c>
    </row>
    <row r="27" spans="1:230" x14ac:dyDescent="0.25">
      <c r="A27" s="10"/>
      <c r="B27" s="11" t="s">
        <v>36</v>
      </c>
      <c r="C27" s="35" t="s">
        <v>37</v>
      </c>
      <c r="D27" s="42">
        <v>140000</v>
      </c>
      <c r="E27" s="117">
        <v>150430.5</v>
      </c>
      <c r="F27" s="42">
        <v>95500</v>
      </c>
      <c r="G27" s="42">
        <f>137802+2700</f>
        <v>140502</v>
      </c>
      <c r="H27" s="42">
        <f t="shared" si="0"/>
        <v>-45002</v>
      </c>
    </row>
    <row r="28" spans="1:230" x14ac:dyDescent="0.25">
      <c r="A28" s="103" t="s">
        <v>38</v>
      </c>
      <c r="B28" s="106"/>
      <c r="C28" s="105"/>
      <c r="D28" s="74">
        <f>SUM(D29:D32)</f>
        <v>840000</v>
      </c>
      <c r="E28" s="74">
        <f>SUM(E29:E32)</f>
        <v>991168.89</v>
      </c>
      <c r="F28" s="74">
        <f>SUM(F29:F32)</f>
        <v>600000</v>
      </c>
      <c r="G28" s="74">
        <f>SUM(G29:G32)</f>
        <v>334025.48</v>
      </c>
      <c r="H28" s="74">
        <f t="shared" si="0"/>
        <v>265974.52</v>
      </c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</row>
    <row r="29" spans="1:230" x14ac:dyDescent="0.25">
      <c r="A29" s="10"/>
      <c r="B29" s="11" t="s">
        <v>39</v>
      </c>
      <c r="C29" s="35" t="s">
        <v>40</v>
      </c>
      <c r="D29" s="46">
        <v>50000</v>
      </c>
      <c r="E29" s="46">
        <v>73063</v>
      </c>
      <c r="F29" s="46">
        <v>70000</v>
      </c>
      <c r="G29" s="46">
        <v>18219.23</v>
      </c>
      <c r="H29" s="46">
        <f t="shared" si="0"/>
        <v>51780.770000000004</v>
      </c>
    </row>
    <row r="30" spans="1:230" x14ac:dyDescent="0.25">
      <c r="A30" s="10"/>
      <c r="B30" s="11" t="s">
        <v>41</v>
      </c>
      <c r="C30" s="35" t="s">
        <v>42</v>
      </c>
      <c r="D30" s="41">
        <v>120000</v>
      </c>
      <c r="E30" s="122">
        <v>169459.88</v>
      </c>
      <c r="F30" s="41">
        <v>130000</v>
      </c>
      <c r="G30" s="41">
        <v>46043.25</v>
      </c>
      <c r="H30" s="41">
        <f t="shared" si="0"/>
        <v>83956.75</v>
      </c>
    </row>
    <row r="31" spans="1:230" x14ac:dyDescent="0.25">
      <c r="A31" s="10"/>
      <c r="B31" s="11" t="s">
        <v>43</v>
      </c>
      <c r="C31" s="35" t="s">
        <v>44</v>
      </c>
      <c r="D31" s="41">
        <v>650000</v>
      </c>
      <c r="E31" s="122">
        <v>728936.48</v>
      </c>
      <c r="F31" s="41">
        <v>380000</v>
      </c>
      <c r="G31" s="41">
        <v>268938</v>
      </c>
      <c r="H31" s="41">
        <f t="shared" si="0"/>
        <v>111062</v>
      </c>
    </row>
    <row r="32" spans="1:230" ht="15" customHeight="1" x14ac:dyDescent="0.25">
      <c r="A32" s="10"/>
      <c r="B32" s="11" t="s">
        <v>45</v>
      </c>
      <c r="C32" s="35" t="s">
        <v>46</v>
      </c>
      <c r="D32" s="41">
        <v>20000</v>
      </c>
      <c r="E32" s="122">
        <f>18071.53+1638</f>
        <v>19709.53</v>
      </c>
      <c r="F32" s="41">
        <v>20000</v>
      </c>
      <c r="G32" s="41">
        <v>825</v>
      </c>
      <c r="H32" s="41">
        <f t="shared" si="0"/>
        <v>19175</v>
      </c>
    </row>
    <row r="33" spans="1:166" x14ac:dyDescent="0.25">
      <c r="A33" s="103" t="s">
        <v>317</v>
      </c>
      <c r="B33" s="104"/>
      <c r="C33" s="105"/>
      <c r="D33" s="74">
        <f>SUM(D34:D35)</f>
        <v>62000</v>
      </c>
      <c r="E33" s="74">
        <f>SUM(E34:E36)</f>
        <v>80420</v>
      </c>
      <c r="F33" s="74">
        <f>SUM(F34:F36)</f>
        <v>45000</v>
      </c>
      <c r="G33" s="74">
        <f>SUM(G34:G36)</f>
        <v>41460</v>
      </c>
      <c r="H33" s="74">
        <f t="shared" si="0"/>
        <v>3540</v>
      </c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</row>
    <row r="34" spans="1:166" s="14" customFormat="1" x14ac:dyDescent="0.25">
      <c r="A34" s="12"/>
      <c r="B34" s="13" t="s">
        <v>47</v>
      </c>
      <c r="C34" s="48" t="s">
        <v>48</v>
      </c>
      <c r="D34" s="41">
        <v>52000</v>
      </c>
      <c r="E34" s="41">
        <v>37000</v>
      </c>
      <c r="F34" s="41">
        <v>5000</v>
      </c>
      <c r="G34" s="41">
        <v>25000</v>
      </c>
      <c r="H34" s="41">
        <f t="shared" si="0"/>
        <v>-20000</v>
      </c>
    </row>
    <row r="35" spans="1:166" x14ac:dyDescent="0.25">
      <c r="A35" s="15"/>
      <c r="B35" s="11" t="s">
        <v>49</v>
      </c>
      <c r="C35" s="49" t="s">
        <v>50</v>
      </c>
      <c r="D35" s="110">
        <v>10000</v>
      </c>
      <c r="E35" s="110">
        <v>27250</v>
      </c>
      <c r="F35" s="110">
        <v>10000</v>
      </c>
      <c r="G35" s="110"/>
      <c r="H35" s="110">
        <f t="shared" si="0"/>
        <v>10000</v>
      </c>
    </row>
    <row r="36" spans="1:166" ht="15.75" thickBot="1" x14ac:dyDescent="0.3">
      <c r="A36" s="112"/>
      <c r="B36" s="113" t="s">
        <v>319</v>
      </c>
      <c r="C36" s="49" t="s">
        <v>318</v>
      </c>
      <c r="D36" s="114"/>
      <c r="E36" s="115">
        <v>16170</v>
      </c>
      <c r="F36" s="46">
        <v>30000</v>
      </c>
      <c r="G36" s="46">
        <v>16460</v>
      </c>
      <c r="H36" s="46">
        <f t="shared" si="0"/>
        <v>13540</v>
      </c>
    </row>
    <row r="37" spans="1:166" ht="15.75" thickBot="1" x14ac:dyDescent="0.3">
      <c r="A37" s="79" t="s">
        <v>51</v>
      </c>
      <c r="B37" s="75"/>
      <c r="C37" s="80"/>
      <c r="D37" s="77"/>
      <c r="E37" s="77">
        <f>E9+E12+E16+E28+E33</f>
        <v>19888658.620000001</v>
      </c>
      <c r="F37" s="77">
        <f>F9+F12+F16+F28+F33</f>
        <v>19150500</v>
      </c>
      <c r="G37" s="77">
        <f>G9+G12+G16+G28+G33</f>
        <v>18973461.080000002</v>
      </c>
      <c r="H37" s="77">
        <f t="shared" si="0"/>
        <v>177038.91999999806</v>
      </c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</row>
    <row r="38" spans="1:166" s="2" customFormat="1" ht="15.75" customHeight="1" thickBot="1" x14ac:dyDescent="0.25">
      <c r="A38" s="1"/>
      <c r="C38" s="29"/>
      <c r="D38" s="50"/>
      <c r="E38" s="50"/>
      <c r="F38" s="50"/>
      <c r="G38" s="50"/>
      <c r="H38" s="50"/>
    </row>
    <row r="39" spans="1:166" x14ac:dyDescent="0.25">
      <c r="A39" s="5" t="s">
        <v>52</v>
      </c>
      <c r="B39" s="6"/>
      <c r="C39" s="31"/>
      <c r="D39" s="32">
        <v>2024</v>
      </c>
      <c r="E39" s="32">
        <v>2024</v>
      </c>
      <c r="F39" s="32">
        <v>2025</v>
      </c>
      <c r="G39" s="32">
        <v>2025</v>
      </c>
      <c r="H39" s="32">
        <v>2025</v>
      </c>
    </row>
    <row r="40" spans="1:166" ht="30.75" customHeight="1" thickBot="1" x14ac:dyDescent="0.3">
      <c r="A40" s="7" t="s">
        <v>1</v>
      </c>
      <c r="B40" s="8"/>
      <c r="C40" s="33" t="s">
        <v>2</v>
      </c>
      <c r="D40" s="34" t="s">
        <v>308</v>
      </c>
      <c r="E40" s="34" t="s">
        <v>307</v>
      </c>
      <c r="F40" s="34" t="s">
        <v>321</v>
      </c>
      <c r="G40" s="158" t="s">
        <v>326</v>
      </c>
      <c r="H40" s="158" t="s">
        <v>323</v>
      </c>
    </row>
    <row r="41" spans="1:166" x14ac:dyDescent="0.25">
      <c r="A41" s="99" t="s">
        <v>53</v>
      </c>
      <c r="B41" s="100"/>
      <c r="C41" s="101"/>
      <c r="D41" s="102">
        <f>SUM(D42:D52)</f>
        <v>2129500</v>
      </c>
      <c r="E41" s="102">
        <f>SUM(E42:E53)</f>
        <v>1371848.5499999998</v>
      </c>
      <c r="F41" s="102">
        <f>SUM(F42:F53)</f>
        <v>2010000</v>
      </c>
      <c r="G41" s="102">
        <f>SUM(G42:G53)</f>
        <v>557742.33000000007</v>
      </c>
      <c r="H41" s="102">
        <f t="shared" ref="H41:H105" si="1">F41-G41</f>
        <v>1452257.67</v>
      </c>
    </row>
    <row r="42" spans="1:166" x14ac:dyDescent="0.25">
      <c r="A42" s="17"/>
      <c r="B42" s="11" t="s">
        <v>54</v>
      </c>
      <c r="C42" s="51" t="s">
        <v>314</v>
      </c>
      <c r="D42" s="52">
        <v>832000</v>
      </c>
      <c r="E42" s="52">
        <v>571145.17000000004</v>
      </c>
      <c r="F42" s="52">
        <v>700000</v>
      </c>
      <c r="G42" s="52"/>
      <c r="H42" s="52">
        <f t="shared" si="1"/>
        <v>700000</v>
      </c>
    </row>
    <row r="43" spans="1:166" x14ac:dyDescent="0.25">
      <c r="A43" s="17"/>
      <c r="B43" s="11" t="s">
        <v>55</v>
      </c>
      <c r="C43" s="51" t="s">
        <v>315</v>
      </c>
      <c r="D43" s="52">
        <v>526500</v>
      </c>
      <c r="E43" s="52">
        <v>303163.31</v>
      </c>
      <c r="F43" s="52">
        <v>550000</v>
      </c>
      <c r="G43" s="52"/>
      <c r="H43" s="52">
        <f t="shared" si="1"/>
        <v>550000</v>
      </c>
    </row>
    <row r="44" spans="1:166" x14ac:dyDescent="0.25">
      <c r="A44" s="17"/>
      <c r="B44" s="11" t="s">
        <v>56</v>
      </c>
      <c r="C44" s="53" t="s">
        <v>309</v>
      </c>
      <c r="D44" s="52">
        <v>146000</v>
      </c>
      <c r="E44" s="123">
        <v>0</v>
      </c>
      <c r="F44" s="52">
        <v>100000</v>
      </c>
      <c r="G44" s="52">
        <v>43890</v>
      </c>
      <c r="H44" s="52">
        <f t="shared" si="1"/>
        <v>56110</v>
      </c>
    </row>
    <row r="45" spans="1:166" x14ac:dyDescent="0.25">
      <c r="A45" s="17"/>
      <c r="B45" s="11" t="s">
        <v>57</v>
      </c>
      <c r="C45" s="53" t="s">
        <v>310</v>
      </c>
      <c r="D45" s="52">
        <v>45000</v>
      </c>
      <c r="E45" s="52">
        <v>41465.760000000002</v>
      </c>
      <c r="F45" s="52">
        <v>0</v>
      </c>
      <c r="G45" s="52">
        <v>3969.33</v>
      </c>
      <c r="H45" s="52">
        <f t="shared" si="1"/>
        <v>-3969.33</v>
      </c>
    </row>
    <row r="46" spans="1:166" x14ac:dyDescent="0.25">
      <c r="A46" s="17"/>
      <c r="B46" s="11" t="s">
        <v>58</v>
      </c>
      <c r="C46" s="54" t="s">
        <v>311</v>
      </c>
      <c r="D46" s="52">
        <v>95000</v>
      </c>
      <c r="E46" s="52">
        <v>85795.199999999997</v>
      </c>
      <c r="F46" s="52">
        <v>95000</v>
      </c>
      <c r="G46" s="52">
        <v>82698</v>
      </c>
      <c r="H46" s="52">
        <f t="shared" si="1"/>
        <v>12302</v>
      </c>
    </row>
    <row r="47" spans="1:166" x14ac:dyDescent="0.25">
      <c r="A47" s="17"/>
      <c r="B47" s="11" t="s">
        <v>59</v>
      </c>
      <c r="C47" s="54" t="s">
        <v>312</v>
      </c>
      <c r="D47" s="52">
        <v>85000</v>
      </c>
      <c r="E47" s="52">
        <v>74652.7</v>
      </c>
      <c r="F47" s="52">
        <v>85000</v>
      </c>
      <c r="G47" s="52">
        <v>77575</v>
      </c>
      <c r="H47" s="52">
        <f t="shared" si="1"/>
        <v>7425</v>
      </c>
    </row>
    <row r="48" spans="1:166" x14ac:dyDescent="0.25">
      <c r="A48" s="17"/>
      <c r="B48" s="18" t="s">
        <v>60</v>
      </c>
      <c r="C48" s="53" t="s">
        <v>313</v>
      </c>
      <c r="D48" s="52">
        <v>30000</v>
      </c>
      <c r="E48" s="52">
        <v>30000</v>
      </c>
      <c r="F48" s="52">
        <v>30000</v>
      </c>
      <c r="G48" s="52">
        <v>-90</v>
      </c>
      <c r="H48" s="52">
        <f t="shared" si="1"/>
        <v>30090</v>
      </c>
    </row>
    <row r="49" spans="1:8" x14ac:dyDescent="0.25">
      <c r="A49" s="17"/>
      <c r="B49" s="18" t="s">
        <v>61</v>
      </c>
      <c r="C49" s="54" t="s">
        <v>62</v>
      </c>
      <c r="D49" s="52">
        <v>45000</v>
      </c>
      <c r="E49" s="52">
        <v>0</v>
      </c>
      <c r="F49" s="52">
        <v>100000</v>
      </c>
      <c r="G49" s="52"/>
      <c r="H49" s="52">
        <f t="shared" si="1"/>
        <v>100000</v>
      </c>
    </row>
    <row r="50" spans="1:8" x14ac:dyDescent="0.25">
      <c r="A50" s="17"/>
      <c r="B50" s="11" t="s">
        <v>63</v>
      </c>
      <c r="C50" s="54" t="s">
        <v>64</v>
      </c>
      <c r="D50" s="52">
        <v>75000</v>
      </c>
      <c r="E50" s="52">
        <v>0</v>
      </c>
      <c r="F50" s="52">
        <v>0</v>
      </c>
      <c r="G50" s="52"/>
      <c r="H50" s="52">
        <f t="shared" si="1"/>
        <v>0</v>
      </c>
    </row>
    <row r="51" spans="1:8" x14ac:dyDescent="0.25">
      <c r="A51" s="17"/>
      <c r="B51" s="11" t="s">
        <v>65</v>
      </c>
      <c r="C51" s="53" t="s">
        <v>66</v>
      </c>
      <c r="D51" s="52">
        <v>0</v>
      </c>
      <c r="E51" s="123">
        <v>0</v>
      </c>
      <c r="F51" s="52">
        <v>100000</v>
      </c>
      <c r="G51" s="52">
        <v>99700</v>
      </c>
      <c r="H51" s="52">
        <f t="shared" si="1"/>
        <v>300</v>
      </c>
    </row>
    <row r="52" spans="1:8" x14ac:dyDescent="0.25">
      <c r="A52" s="17"/>
      <c r="B52" s="11" t="s">
        <v>67</v>
      </c>
      <c r="C52" s="54" t="s">
        <v>68</v>
      </c>
      <c r="D52" s="52">
        <v>250000</v>
      </c>
      <c r="E52" s="52">
        <v>250000</v>
      </c>
      <c r="F52" s="52">
        <v>250000</v>
      </c>
      <c r="G52" s="52">
        <v>250000</v>
      </c>
      <c r="H52" s="52">
        <f t="shared" si="1"/>
        <v>0</v>
      </c>
    </row>
    <row r="53" spans="1:8" x14ac:dyDescent="0.25">
      <c r="A53" s="17"/>
      <c r="B53" s="11" t="s">
        <v>69</v>
      </c>
      <c r="C53" s="51" t="s">
        <v>70</v>
      </c>
      <c r="D53" s="52">
        <v>24000</v>
      </c>
      <c r="E53" s="52">
        <v>15626.41</v>
      </c>
      <c r="F53" s="52">
        <v>0</v>
      </c>
      <c r="G53" s="52"/>
      <c r="H53" s="52">
        <f t="shared" si="1"/>
        <v>0</v>
      </c>
    </row>
    <row r="54" spans="1:8" x14ac:dyDescent="0.25">
      <c r="A54" s="96" t="s">
        <v>71</v>
      </c>
      <c r="B54" s="97"/>
      <c r="C54" s="98"/>
      <c r="D54" s="74">
        <f>SUM(D55:D68)</f>
        <v>1953500</v>
      </c>
      <c r="E54" s="74">
        <f>SUM(E55:E68)</f>
        <v>1881935.28</v>
      </c>
      <c r="F54" s="138">
        <f>SUM(F55:F68)</f>
        <v>1798500</v>
      </c>
      <c r="G54" s="138">
        <f>SUM(G55:G68)</f>
        <v>182000</v>
      </c>
      <c r="H54" s="138">
        <f t="shared" si="1"/>
        <v>1616500</v>
      </c>
    </row>
    <row r="55" spans="1:8" x14ac:dyDescent="0.25">
      <c r="A55" s="17"/>
      <c r="B55" s="11" t="s">
        <v>72</v>
      </c>
      <c r="C55" s="35" t="s">
        <v>73</v>
      </c>
      <c r="D55" s="56">
        <v>680000</v>
      </c>
      <c r="E55" s="124">
        <v>578460</v>
      </c>
      <c r="F55" s="139">
        <v>650000</v>
      </c>
      <c r="G55" s="139"/>
      <c r="H55" s="139">
        <f t="shared" si="1"/>
        <v>650000</v>
      </c>
    </row>
    <row r="56" spans="1:8" x14ac:dyDescent="0.25">
      <c r="A56" s="17"/>
      <c r="B56" s="11" t="s">
        <v>74</v>
      </c>
      <c r="C56" s="35" t="s">
        <v>75</v>
      </c>
      <c r="D56" s="56">
        <v>360000</v>
      </c>
      <c r="E56" s="124">
        <v>311540</v>
      </c>
      <c r="F56" s="139">
        <v>320000</v>
      </c>
      <c r="G56" s="139"/>
      <c r="H56" s="139">
        <f t="shared" si="1"/>
        <v>320000</v>
      </c>
    </row>
    <row r="57" spans="1:8" x14ac:dyDescent="0.25">
      <c r="A57" s="17"/>
      <c r="B57" s="11" t="s">
        <v>76</v>
      </c>
      <c r="C57" s="35" t="s">
        <v>77</v>
      </c>
      <c r="D57" s="56">
        <v>210000</v>
      </c>
      <c r="E57" s="124">
        <v>210000</v>
      </c>
      <c r="F57" s="139">
        <v>210000</v>
      </c>
      <c r="G57" s="139">
        <v>21000</v>
      </c>
      <c r="H57" s="139">
        <f t="shared" si="1"/>
        <v>189000</v>
      </c>
    </row>
    <row r="58" spans="1:8" x14ac:dyDescent="0.25">
      <c r="A58" s="17"/>
      <c r="B58" s="11" t="s">
        <v>78</v>
      </c>
      <c r="C58" s="35" t="s">
        <v>79</v>
      </c>
      <c r="D58" s="56">
        <v>28000</v>
      </c>
      <c r="E58" s="124">
        <v>28000</v>
      </c>
      <c r="F58" s="139">
        <v>28000</v>
      </c>
      <c r="G58" s="139"/>
      <c r="H58" s="139">
        <f t="shared" si="1"/>
        <v>28000</v>
      </c>
    </row>
    <row r="59" spans="1:8" x14ac:dyDescent="0.25">
      <c r="A59" s="17"/>
      <c r="B59" s="11" t="s">
        <v>80</v>
      </c>
      <c r="C59" s="35" t="s">
        <v>81</v>
      </c>
      <c r="D59" s="56">
        <v>30000</v>
      </c>
      <c r="E59" s="124">
        <v>30000</v>
      </c>
      <c r="F59" s="139">
        <v>35000</v>
      </c>
      <c r="G59" s="139"/>
      <c r="H59" s="139">
        <f t="shared" si="1"/>
        <v>35000</v>
      </c>
    </row>
    <row r="60" spans="1:8" x14ac:dyDescent="0.25">
      <c r="A60" s="17"/>
      <c r="B60" s="11" t="s">
        <v>82</v>
      </c>
      <c r="C60" s="35" t="s">
        <v>83</v>
      </c>
      <c r="D60" s="56">
        <v>30000</v>
      </c>
      <c r="E60" s="124">
        <v>30000</v>
      </c>
      <c r="F60" s="139">
        <v>35000</v>
      </c>
      <c r="G60" s="139">
        <v>35000</v>
      </c>
      <c r="H60" s="139">
        <f t="shared" si="1"/>
        <v>0</v>
      </c>
    </row>
    <row r="61" spans="1:8" x14ac:dyDescent="0.25">
      <c r="A61" s="17"/>
      <c r="B61" s="11" t="s">
        <v>84</v>
      </c>
      <c r="C61" s="35" t="s">
        <v>85</v>
      </c>
      <c r="D61" s="56">
        <v>320000</v>
      </c>
      <c r="E61" s="124">
        <v>403685.28</v>
      </c>
      <c r="F61" s="139">
        <v>250000</v>
      </c>
      <c r="G61" s="139"/>
      <c r="H61" s="139">
        <f t="shared" si="1"/>
        <v>250000</v>
      </c>
    </row>
    <row r="62" spans="1:8" x14ac:dyDescent="0.25">
      <c r="A62" s="17"/>
      <c r="B62" s="11" t="s">
        <v>86</v>
      </c>
      <c r="C62" s="35" t="s">
        <v>87</v>
      </c>
      <c r="D62" s="56">
        <v>35000</v>
      </c>
      <c r="E62" s="124">
        <v>35000</v>
      </c>
      <c r="F62" s="139">
        <v>40000</v>
      </c>
      <c r="G62" s="139"/>
      <c r="H62" s="139">
        <f t="shared" si="1"/>
        <v>40000</v>
      </c>
    </row>
    <row r="63" spans="1:8" x14ac:dyDescent="0.25">
      <c r="A63" s="17"/>
      <c r="B63" s="11" t="s">
        <v>88</v>
      </c>
      <c r="C63" s="35" t="s">
        <v>89</v>
      </c>
      <c r="D63" s="56">
        <v>27500</v>
      </c>
      <c r="E63" s="124">
        <v>27500</v>
      </c>
      <c r="F63" s="139">
        <v>27500</v>
      </c>
      <c r="G63" s="139">
        <v>24000</v>
      </c>
      <c r="H63" s="139">
        <f t="shared" si="1"/>
        <v>3500</v>
      </c>
    </row>
    <row r="64" spans="1:8" x14ac:dyDescent="0.25">
      <c r="A64" s="17"/>
      <c r="B64" s="11" t="s">
        <v>90</v>
      </c>
      <c r="C64" s="35" t="s">
        <v>91</v>
      </c>
      <c r="D64" s="56">
        <v>35000</v>
      </c>
      <c r="E64" s="124">
        <v>35000</v>
      </c>
      <c r="F64" s="139">
        <v>40000</v>
      </c>
      <c r="G64" s="139"/>
      <c r="H64" s="139">
        <f t="shared" si="1"/>
        <v>40000</v>
      </c>
    </row>
    <row r="65" spans="1:9" x14ac:dyDescent="0.25">
      <c r="A65" s="17"/>
      <c r="B65" s="11" t="s">
        <v>92</v>
      </c>
      <c r="C65" s="35" t="s">
        <v>93</v>
      </c>
      <c r="D65" s="56">
        <v>23000</v>
      </c>
      <c r="E65" s="124">
        <v>20000</v>
      </c>
      <c r="F65" s="139">
        <v>23000</v>
      </c>
      <c r="G65" s="139"/>
      <c r="H65" s="139">
        <f t="shared" si="1"/>
        <v>23000</v>
      </c>
    </row>
    <row r="66" spans="1:9" x14ac:dyDescent="0.25">
      <c r="A66" s="17"/>
      <c r="B66" s="11" t="s">
        <v>94</v>
      </c>
      <c r="C66" s="35" t="s">
        <v>95</v>
      </c>
      <c r="D66" s="56">
        <v>130000</v>
      </c>
      <c r="E66" s="124">
        <v>127750</v>
      </c>
      <c r="F66" s="139">
        <v>90000</v>
      </c>
      <c r="G66" s="139">
        <v>102000</v>
      </c>
      <c r="H66" s="139">
        <f t="shared" si="1"/>
        <v>-12000</v>
      </c>
    </row>
    <row r="67" spans="1:9" x14ac:dyDescent="0.25">
      <c r="A67" s="17"/>
      <c r="B67" s="11" t="s">
        <v>96</v>
      </c>
      <c r="C67" s="35" t="s">
        <v>97</v>
      </c>
      <c r="D67" s="57">
        <v>10000</v>
      </c>
      <c r="E67" s="125">
        <v>10000</v>
      </c>
      <c r="F67" s="140">
        <v>10000</v>
      </c>
      <c r="G67" s="140"/>
      <c r="H67" s="140">
        <f t="shared" si="1"/>
        <v>10000</v>
      </c>
    </row>
    <row r="68" spans="1:9" x14ac:dyDescent="0.25">
      <c r="A68" s="17"/>
      <c r="B68" s="11" t="s">
        <v>98</v>
      </c>
      <c r="C68" s="35" t="s">
        <v>99</v>
      </c>
      <c r="D68" s="56">
        <v>35000</v>
      </c>
      <c r="E68" s="124">
        <v>35000</v>
      </c>
      <c r="F68" s="139">
        <v>40000</v>
      </c>
      <c r="G68" s="139"/>
      <c r="H68" s="139">
        <f t="shared" si="1"/>
        <v>40000</v>
      </c>
    </row>
    <row r="69" spans="1:9" x14ac:dyDescent="0.25">
      <c r="A69" s="96" t="s">
        <v>100</v>
      </c>
      <c r="B69" s="97"/>
      <c r="C69" s="98"/>
      <c r="D69" s="74">
        <f>SUM(D70:D75)</f>
        <v>1150000</v>
      </c>
      <c r="E69" s="74">
        <f>SUM(E70:E75)</f>
        <v>1048038.06</v>
      </c>
      <c r="F69" s="138">
        <f>SUM(F70:F75)</f>
        <v>1080000</v>
      </c>
      <c r="G69" s="138">
        <f>SUM(G70:G76)</f>
        <v>384754.16</v>
      </c>
      <c r="H69" s="138">
        <f t="shared" si="1"/>
        <v>695245.84000000008</v>
      </c>
    </row>
    <row r="70" spans="1:9" x14ac:dyDescent="0.25">
      <c r="A70" s="17"/>
      <c r="B70" s="11" t="s">
        <v>101</v>
      </c>
      <c r="C70" s="35" t="s">
        <v>102</v>
      </c>
      <c r="D70" s="58">
        <v>0</v>
      </c>
      <c r="E70" s="126">
        <v>0</v>
      </c>
      <c r="F70" s="141">
        <v>150000</v>
      </c>
      <c r="G70" s="141"/>
      <c r="H70" s="141">
        <f t="shared" si="1"/>
        <v>150000</v>
      </c>
    </row>
    <row r="71" spans="1:9" x14ac:dyDescent="0.25">
      <c r="A71" s="17"/>
      <c r="B71" s="11" t="s">
        <v>103</v>
      </c>
      <c r="C71" s="35" t="s">
        <v>104</v>
      </c>
      <c r="D71" s="58">
        <v>0</v>
      </c>
      <c r="E71" s="126">
        <v>0</v>
      </c>
      <c r="F71" s="141">
        <v>150000</v>
      </c>
      <c r="G71" s="141">
        <v>287661</v>
      </c>
      <c r="H71" s="141">
        <f t="shared" si="1"/>
        <v>-137661</v>
      </c>
      <c r="I71" s="2" t="s">
        <v>324</v>
      </c>
    </row>
    <row r="72" spans="1:9" x14ac:dyDescent="0.25">
      <c r="A72" s="17"/>
      <c r="B72" s="11" t="s">
        <v>105</v>
      </c>
      <c r="C72" s="54" t="s">
        <v>316</v>
      </c>
      <c r="D72" s="58">
        <v>715000</v>
      </c>
      <c r="E72" s="126">
        <v>612342.02</v>
      </c>
      <c r="F72" s="141">
        <v>390000</v>
      </c>
      <c r="G72" s="141">
        <v>-154005.6</v>
      </c>
      <c r="H72" s="141">
        <f t="shared" si="1"/>
        <v>544005.6</v>
      </c>
    </row>
    <row r="73" spans="1:9" x14ac:dyDescent="0.25">
      <c r="A73" s="17"/>
      <c r="B73" s="11" t="s">
        <v>106</v>
      </c>
      <c r="C73" s="54" t="s">
        <v>107</v>
      </c>
      <c r="D73" s="58">
        <v>10000</v>
      </c>
      <c r="E73" s="126">
        <v>12924.8</v>
      </c>
      <c r="F73" s="141">
        <v>10000</v>
      </c>
      <c r="G73" s="141">
        <v>-14036.6</v>
      </c>
      <c r="H73" s="141">
        <f t="shared" si="1"/>
        <v>24036.6</v>
      </c>
    </row>
    <row r="74" spans="1:9" x14ac:dyDescent="0.25">
      <c r="A74" s="17"/>
      <c r="B74" s="11" t="s">
        <v>108</v>
      </c>
      <c r="C74" s="49" t="s">
        <v>109</v>
      </c>
      <c r="D74" s="58">
        <v>130000</v>
      </c>
      <c r="E74" s="126">
        <v>129990</v>
      </c>
      <c r="F74" s="141">
        <v>85000</v>
      </c>
      <c r="G74" s="141"/>
      <c r="H74" s="141">
        <f t="shared" si="1"/>
        <v>85000</v>
      </c>
    </row>
    <row r="75" spans="1:9" x14ac:dyDescent="0.25">
      <c r="A75" s="17"/>
      <c r="B75" s="11" t="s">
        <v>110</v>
      </c>
      <c r="C75" s="49" t="s">
        <v>111</v>
      </c>
      <c r="D75" s="58">
        <v>295000</v>
      </c>
      <c r="E75" s="126">
        <v>292781.24</v>
      </c>
      <c r="F75" s="141">
        <v>295000</v>
      </c>
      <c r="G75" s="141">
        <v>49549.36</v>
      </c>
      <c r="H75" s="141">
        <f t="shared" si="1"/>
        <v>245450.64</v>
      </c>
    </row>
    <row r="76" spans="1:9" x14ac:dyDescent="0.25">
      <c r="A76" s="17"/>
      <c r="B76" s="157" t="s">
        <v>325</v>
      </c>
      <c r="C76" s="49"/>
      <c r="D76" s="141"/>
      <c r="E76" s="141"/>
      <c r="F76" s="141"/>
      <c r="G76" s="141">
        <v>215586</v>
      </c>
      <c r="H76" s="141">
        <f t="shared" si="1"/>
        <v>-215586</v>
      </c>
    </row>
    <row r="77" spans="1:9" x14ac:dyDescent="0.25">
      <c r="A77" s="96" t="s">
        <v>112</v>
      </c>
      <c r="B77" s="97"/>
      <c r="C77" s="98"/>
      <c r="D77" s="74">
        <f>SUM(D78:D88)</f>
        <v>506500</v>
      </c>
      <c r="E77" s="74">
        <f>SUM(E78:E88)</f>
        <v>509889.6</v>
      </c>
      <c r="F77" s="138">
        <f>SUM(F78:F88)</f>
        <v>516500</v>
      </c>
      <c r="G77" s="138">
        <f>SUM(G78:G88)</f>
        <v>327806</v>
      </c>
      <c r="H77" s="138">
        <f t="shared" si="1"/>
        <v>188694</v>
      </c>
    </row>
    <row r="78" spans="1:9" x14ac:dyDescent="0.25">
      <c r="A78" s="17"/>
      <c r="B78" s="11" t="s">
        <v>113</v>
      </c>
      <c r="C78" s="35" t="s">
        <v>114</v>
      </c>
      <c r="D78" s="59">
        <v>75000</v>
      </c>
      <c r="E78" s="127">
        <v>75000</v>
      </c>
      <c r="F78" s="142">
        <v>85000</v>
      </c>
      <c r="G78" s="142">
        <v>85000</v>
      </c>
      <c r="H78" s="142">
        <f t="shared" si="1"/>
        <v>0</v>
      </c>
    </row>
    <row r="79" spans="1:9" x14ac:dyDescent="0.25">
      <c r="A79" s="17"/>
      <c r="B79" s="11" t="s">
        <v>115</v>
      </c>
      <c r="C79" s="35" t="s">
        <v>116</v>
      </c>
      <c r="D79" s="59">
        <v>25000</v>
      </c>
      <c r="E79" s="127">
        <v>25000</v>
      </c>
      <c r="F79" s="142">
        <v>25000</v>
      </c>
      <c r="G79" s="142">
        <v>30000</v>
      </c>
      <c r="H79" s="142">
        <f t="shared" si="1"/>
        <v>-5000</v>
      </c>
    </row>
    <row r="80" spans="1:9" x14ac:dyDescent="0.25">
      <c r="A80" s="17"/>
      <c r="B80" s="11" t="s">
        <v>117</v>
      </c>
      <c r="C80" s="35" t="s">
        <v>118</v>
      </c>
      <c r="D80" s="59">
        <v>80000</v>
      </c>
      <c r="E80" s="127">
        <v>80000</v>
      </c>
      <c r="F80" s="142">
        <v>80000</v>
      </c>
      <c r="G80" s="142"/>
      <c r="H80" s="142">
        <f t="shared" si="1"/>
        <v>80000</v>
      </c>
    </row>
    <row r="81" spans="1:8" x14ac:dyDescent="0.25">
      <c r="A81" s="17"/>
      <c r="B81" s="11" t="s">
        <v>119</v>
      </c>
      <c r="C81" s="35" t="s">
        <v>120</v>
      </c>
      <c r="D81" s="59">
        <v>34000</v>
      </c>
      <c r="E81" s="127">
        <v>34000</v>
      </c>
      <c r="F81" s="142">
        <v>34000</v>
      </c>
      <c r="G81" s="142"/>
      <c r="H81" s="142">
        <f t="shared" si="1"/>
        <v>34000</v>
      </c>
    </row>
    <row r="82" spans="1:8" x14ac:dyDescent="0.25">
      <c r="A82" s="17"/>
      <c r="B82" s="11" t="s">
        <v>121</v>
      </c>
      <c r="C82" s="35" t="s">
        <v>122</v>
      </c>
      <c r="D82" s="59">
        <v>80000</v>
      </c>
      <c r="E82" s="127">
        <v>80000</v>
      </c>
      <c r="F82" s="142">
        <v>80000</v>
      </c>
      <c r="G82" s="142"/>
      <c r="H82" s="142">
        <f t="shared" si="1"/>
        <v>80000</v>
      </c>
    </row>
    <row r="83" spans="1:8" x14ac:dyDescent="0.25">
      <c r="A83" s="17"/>
      <c r="B83" s="11" t="s">
        <v>123</v>
      </c>
      <c r="C83" s="35" t="s">
        <v>124</v>
      </c>
      <c r="D83" s="59">
        <v>25000</v>
      </c>
      <c r="E83" s="127">
        <v>25000</v>
      </c>
      <c r="F83" s="142">
        <v>25000</v>
      </c>
      <c r="G83" s="142">
        <v>25000</v>
      </c>
      <c r="H83" s="142">
        <f t="shared" si="1"/>
        <v>0</v>
      </c>
    </row>
    <row r="84" spans="1:8" x14ac:dyDescent="0.25">
      <c r="A84" s="17"/>
      <c r="B84" s="11" t="s">
        <v>125</v>
      </c>
      <c r="C84" s="35" t="s">
        <v>126</v>
      </c>
      <c r="D84" s="59">
        <v>25000</v>
      </c>
      <c r="E84" s="127">
        <v>25000</v>
      </c>
      <c r="F84" s="142">
        <v>25000</v>
      </c>
      <c r="G84" s="142">
        <v>25000</v>
      </c>
      <c r="H84" s="142">
        <f t="shared" si="1"/>
        <v>0</v>
      </c>
    </row>
    <row r="85" spans="1:8" x14ac:dyDescent="0.25">
      <c r="A85" s="17"/>
      <c r="B85" s="11" t="s">
        <v>127</v>
      </c>
      <c r="C85" s="35" t="s">
        <v>128</v>
      </c>
      <c r="D85" s="59">
        <v>28000</v>
      </c>
      <c r="E85" s="127">
        <v>25000</v>
      </c>
      <c r="F85" s="142">
        <v>28000</v>
      </c>
      <c r="G85" s="142"/>
      <c r="H85" s="142">
        <f t="shared" si="1"/>
        <v>28000</v>
      </c>
    </row>
    <row r="86" spans="1:8" x14ac:dyDescent="0.25">
      <c r="A86" s="17"/>
      <c r="B86" s="11" t="s">
        <v>129</v>
      </c>
      <c r="C86" s="35" t="s">
        <v>130</v>
      </c>
      <c r="D86" s="59">
        <v>90000</v>
      </c>
      <c r="E86" s="127">
        <v>104845.6</v>
      </c>
      <c r="F86" s="142">
        <v>90000</v>
      </c>
      <c r="G86" s="142">
        <f>-172108+291450</f>
        <v>119342</v>
      </c>
      <c r="H86" s="142">
        <f t="shared" si="1"/>
        <v>-29342</v>
      </c>
    </row>
    <row r="87" spans="1:8" x14ac:dyDescent="0.25">
      <c r="A87" s="17"/>
      <c r="B87" s="11" t="s">
        <v>131</v>
      </c>
      <c r="C87" s="35" t="s">
        <v>132</v>
      </c>
      <c r="D87" s="40">
        <v>11500</v>
      </c>
      <c r="E87" s="128">
        <v>9044</v>
      </c>
      <c r="F87" s="142">
        <v>11500</v>
      </c>
      <c r="G87" s="142">
        <v>16464</v>
      </c>
      <c r="H87" s="142">
        <f t="shared" si="1"/>
        <v>-4964</v>
      </c>
    </row>
    <row r="88" spans="1:8" x14ac:dyDescent="0.25">
      <c r="A88" s="17"/>
      <c r="B88" s="11" t="s">
        <v>133</v>
      </c>
      <c r="C88" s="35" t="s">
        <v>134</v>
      </c>
      <c r="D88" s="40">
        <v>33000</v>
      </c>
      <c r="E88" s="128">
        <v>27000</v>
      </c>
      <c r="F88" s="142">
        <v>33000</v>
      </c>
      <c r="G88" s="142">
        <v>27000</v>
      </c>
      <c r="H88" s="142">
        <f t="shared" si="1"/>
        <v>6000</v>
      </c>
    </row>
    <row r="89" spans="1:8" x14ac:dyDescent="0.25">
      <c r="A89" s="91" t="s">
        <v>135</v>
      </c>
      <c r="B89" s="92"/>
      <c r="C89" s="94"/>
      <c r="D89" s="95">
        <f>SUM(D90:D93)</f>
        <v>705000</v>
      </c>
      <c r="E89" s="95">
        <f>SUM(E90:E93)</f>
        <v>682277.62</v>
      </c>
      <c r="F89" s="143">
        <f>SUM(F90:F93)</f>
        <v>725000</v>
      </c>
      <c r="G89" s="143">
        <f>SUM(G90:G93)</f>
        <v>174042.68</v>
      </c>
      <c r="H89" s="143">
        <f t="shared" si="1"/>
        <v>550957.32000000007</v>
      </c>
    </row>
    <row r="90" spans="1:8" x14ac:dyDescent="0.25">
      <c r="A90" s="10"/>
      <c r="B90" s="11" t="s">
        <v>136</v>
      </c>
      <c r="C90" s="35" t="s">
        <v>137</v>
      </c>
      <c r="D90" s="52">
        <v>90000</v>
      </c>
      <c r="E90" s="52">
        <v>112851</v>
      </c>
      <c r="F90" s="52">
        <v>100000</v>
      </c>
      <c r="G90" s="52"/>
      <c r="H90" s="52">
        <f t="shared" si="1"/>
        <v>100000</v>
      </c>
    </row>
    <row r="91" spans="1:8" x14ac:dyDescent="0.25">
      <c r="A91" s="10"/>
      <c r="B91" s="11" t="s">
        <v>138</v>
      </c>
      <c r="C91" s="35" t="s">
        <v>139</v>
      </c>
      <c r="D91" s="52">
        <v>90000</v>
      </c>
      <c r="E91" s="52">
        <v>86352.39</v>
      </c>
      <c r="F91" s="52">
        <v>100000</v>
      </c>
      <c r="G91" s="52">
        <v>26240</v>
      </c>
      <c r="H91" s="52">
        <f t="shared" si="1"/>
        <v>73760</v>
      </c>
    </row>
    <row r="92" spans="1:8" x14ac:dyDescent="0.25">
      <c r="A92" s="10"/>
      <c r="B92" s="11" t="s">
        <v>140</v>
      </c>
      <c r="C92" s="60" t="s">
        <v>141</v>
      </c>
      <c r="D92" s="61">
        <v>225000</v>
      </c>
      <c r="E92" s="61">
        <v>221389</v>
      </c>
      <c r="F92" s="144">
        <v>225000</v>
      </c>
      <c r="G92" s="144">
        <v>35830</v>
      </c>
      <c r="H92" s="144">
        <f t="shared" si="1"/>
        <v>189170</v>
      </c>
    </row>
    <row r="93" spans="1:8" x14ac:dyDescent="0.25">
      <c r="A93" s="10"/>
      <c r="B93" s="11" t="s">
        <v>142</v>
      </c>
      <c r="C93" s="60" t="s">
        <v>143</v>
      </c>
      <c r="D93" s="61">
        <v>300000</v>
      </c>
      <c r="E93" s="61">
        <v>261685.23</v>
      </c>
      <c r="F93" s="144">
        <v>300000</v>
      </c>
      <c r="G93" s="144">
        <v>111972.68</v>
      </c>
      <c r="H93" s="144">
        <f t="shared" si="1"/>
        <v>188027.32</v>
      </c>
    </row>
    <row r="94" spans="1:8" x14ac:dyDescent="0.25">
      <c r="A94" s="91" t="s">
        <v>144</v>
      </c>
      <c r="B94" s="92"/>
      <c r="C94" s="93"/>
      <c r="D94" s="74">
        <f>SUM(D95:D96)</f>
        <v>450000</v>
      </c>
      <c r="E94" s="74">
        <f>SUM(E95:E96)</f>
        <v>297939.91000000003</v>
      </c>
      <c r="F94" s="138">
        <f>SUM(F95:F96)</f>
        <v>200000</v>
      </c>
      <c r="G94" s="138">
        <f>SUM(G95:G96)</f>
        <v>0</v>
      </c>
      <c r="H94" s="138">
        <f t="shared" si="1"/>
        <v>200000</v>
      </c>
    </row>
    <row r="95" spans="1:8" x14ac:dyDescent="0.25">
      <c r="A95" s="10"/>
      <c r="B95" s="11" t="s">
        <v>145</v>
      </c>
      <c r="C95" s="35" t="s">
        <v>146</v>
      </c>
      <c r="D95" s="40">
        <v>250000</v>
      </c>
      <c r="E95" s="128">
        <v>136914.91</v>
      </c>
      <c r="F95" s="145">
        <v>100000</v>
      </c>
      <c r="G95" s="145"/>
      <c r="H95" s="145">
        <f t="shared" si="1"/>
        <v>100000</v>
      </c>
    </row>
    <row r="96" spans="1:8" x14ac:dyDescent="0.25">
      <c r="A96" s="10"/>
      <c r="B96" s="11" t="s">
        <v>147</v>
      </c>
      <c r="C96" s="35" t="s">
        <v>148</v>
      </c>
      <c r="D96" s="40">
        <v>200000</v>
      </c>
      <c r="E96" s="128">
        <v>161025</v>
      </c>
      <c r="F96" s="145">
        <v>100000</v>
      </c>
      <c r="G96" s="145"/>
      <c r="H96" s="145">
        <f t="shared" si="1"/>
        <v>100000</v>
      </c>
    </row>
    <row r="97" spans="1:8" x14ac:dyDescent="0.25">
      <c r="A97" s="84" t="s">
        <v>149</v>
      </c>
      <c r="B97" s="85"/>
      <c r="C97" s="86"/>
      <c r="D97" s="74">
        <f>SUM(D98:D101)</f>
        <v>215000</v>
      </c>
      <c r="E97" s="74">
        <f>SUM(E98:E101)</f>
        <v>127271.6</v>
      </c>
      <c r="F97" s="138">
        <f>SUM(F98:F101)</f>
        <v>233000</v>
      </c>
      <c r="G97" s="138">
        <f>SUM(G98:G101)</f>
        <v>27134.41</v>
      </c>
      <c r="H97" s="138">
        <f t="shared" si="1"/>
        <v>205865.59</v>
      </c>
    </row>
    <row r="98" spans="1:8" x14ac:dyDescent="0.25">
      <c r="A98" s="10"/>
      <c r="B98" s="11" t="s">
        <v>150</v>
      </c>
      <c r="C98" s="35" t="s">
        <v>151</v>
      </c>
      <c r="D98" s="41">
        <v>18000</v>
      </c>
      <c r="E98" s="122">
        <v>2000</v>
      </c>
      <c r="F98" s="146">
        <v>18000</v>
      </c>
      <c r="G98" s="146"/>
      <c r="H98" s="146">
        <f t="shared" si="1"/>
        <v>18000</v>
      </c>
    </row>
    <row r="99" spans="1:8" x14ac:dyDescent="0.25">
      <c r="A99" s="17"/>
      <c r="B99" s="11" t="s">
        <v>152</v>
      </c>
      <c r="C99" s="35" t="s">
        <v>153</v>
      </c>
      <c r="D99" s="41">
        <v>132000</v>
      </c>
      <c r="E99" s="122">
        <v>90441.56</v>
      </c>
      <c r="F99" s="146">
        <v>150000</v>
      </c>
      <c r="G99" s="146">
        <v>27134.41</v>
      </c>
      <c r="H99" s="146">
        <f t="shared" si="1"/>
        <v>122865.59</v>
      </c>
    </row>
    <row r="100" spans="1:8" x14ac:dyDescent="0.25">
      <c r="A100" s="17"/>
      <c r="B100" s="11" t="s">
        <v>154</v>
      </c>
      <c r="C100" s="35" t="s">
        <v>155</v>
      </c>
      <c r="D100" s="41">
        <v>15000</v>
      </c>
      <c r="E100" s="122">
        <v>12461</v>
      </c>
      <c r="F100" s="146">
        <v>15000</v>
      </c>
      <c r="G100" s="146"/>
      <c r="H100" s="146">
        <f t="shared" si="1"/>
        <v>15000</v>
      </c>
    </row>
    <row r="101" spans="1:8" x14ac:dyDescent="0.25">
      <c r="A101" s="17"/>
      <c r="B101" s="11" t="s">
        <v>156</v>
      </c>
      <c r="C101" s="35" t="s">
        <v>157</v>
      </c>
      <c r="D101" s="61">
        <v>50000</v>
      </c>
      <c r="E101" s="129">
        <v>22369.040000000001</v>
      </c>
      <c r="F101" s="144">
        <v>50000</v>
      </c>
      <c r="G101" s="144"/>
      <c r="H101" s="144">
        <f t="shared" si="1"/>
        <v>50000</v>
      </c>
    </row>
    <row r="102" spans="1:8" x14ac:dyDescent="0.25">
      <c r="A102" s="84" t="s">
        <v>158</v>
      </c>
      <c r="B102" s="85"/>
      <c r="C102" s="86"/>
      <c r="D102" s="74">
        <f>SUM(D103:D105)</f>
        <v>610000</v>
      </c>
      <c r="E102" s="74">
        <f>SUM(E103:E105)</f>
        <v>483192.01</v>
      </c>
      <c r="F102" s="138">
        <f>SUM(F103:F105)</f>
        <v>520000</v>
      </c>
      <c r="G102" s="138">
        <f>SUM(G103:G105)</f>
        <v>1365.3</v>
      </c>
      <c r="H102" s="138">
        <f t="shared" si="1"/>
        <v>518634.7</v>
      </c>
    </row>
    <row r="103" spans="1:8" x14ac:dyDescent="0.25">
      <c r="A103" s="10"/>
      <c r="B103" s="11" t="s">
        <v>159</v>
      </c>
      <c r="C103" s="35" t="s">
        <v>160</v>
      </c>
      <c r="D103" s="41">
        <v>50000</v>
      </c>
      <c r="E103" s="122">
        <f>49110.75</f>
        <v>49110.75</v>
      </c>
      <c r="F103" s="146">
        <v>50000</v>
      </c>
      <c r="G103" s="146"/>
      <c r="H103" s="146">
        <f t="shared" si="1"/>
        <v>50000</v>
      </c>
    </row>
    <row r="104" spans="1:8" x14ac:dyDescent="0.25">
      <c r="A104" s="10"/>
      <c r="B104" s="11" t="s">
        <v>161</v>
      </c>
      <c r="C104" s="35" t="s">
        <v>162</v>
      </c>
      <c r="D104" s="41">
        <v>500000</v>
      </c>
      <c r="E104" s="122">
        <v>344819.03</v>
      </c>
      <c r="F104" s="146">
        <v>400000</v>
      </c>
      <c r="G104" s="146"/>
      <c r="H104" s="146">
        <f t="shared" si="1"/>
        <v>400000</v>
      </c>
    </row>
    <row r="105" spans="1:8" x14ac:dyDescent="0.25">
      <c r="A105" s="10"/>
      <c r="B105" s="11" t="s">
        <v>163</v>
      </c>
      <c r="C105" s="35" t="s">
        <v>164</v>
      </c>
      <c r="D105" s="41">
        <v>60000</v>
      </c>
      <c r="E105" s="122">
        <v>89262.23</v>
      </c>
      <c r="F105" s="146">
        <v>70000</v>
      </c>
      <c r="G105" s="146">
        <v>1365.3</v>
      </c>
      <c r="H105" s="146">
        <f t="shared" si="1"/>
        <v>68634.7</v>
      </c>
    </row>
    <row r="106" spans="1:8" x14ac:dyDescent="0.25">
      <c r="A106" s="84" t="s">
        <v>165</v>
      </c>
      <c r="B106" s="85"/>
      <c r="C106" s="86"/>
      <c r="D106" s="74">
        <f>SUM(D107:D109)</f>
        <v>134000</v>
      </c>
      <c r="E106" s="74">
        <f>SUM(E107:E109)</f>
        <v>134088</v>
      </c>
      <c r="F106" s="138">
        <f>SUM(F107:F109)</f>
        <v>134000</v>
      </c>
      <c r="G106" s="138">
        <f>SUM(G107:G109)</f>
        <v>85051.199999999997</v>
      </c>
      <c r="H106" s="138">
        <f t="shared" ref="H106:H169" si="2">F106-G106</f>
        <v>48948.800000000003</v>
      </c>
    </row>
    <row r="107" spans="1:8" x14ac:dyDescent="0.25">
      <c r="A107" s="10"/>
      <c r="B107" s="11" t="s">
        <v>166</v>
      </c>
      <c r="C107" s="35" t="s">
        <v>167</v>
      </c>
      <c r="D107" s="41">
        <v>120000</v>
      </c>
      <c r="E107" s="41">
        <v>120000</v>
      </c>
      <c r="F107" s="146">
        <v>120000</v>
      </c>
      <c r="G107" s="146">
        <v>74000</v>
      </c>
      <c r="H107" s="146">
        <f t="shared" si="2"/>
        <v>46000</v>
      </c>
    </row>
    <row r="108" spans="1:8" x14ac:dyDescent="0.25">
      <c r="A108" s="10"/>
      <c r="B108" s="11" t="s">
        <v>168</v>
      </c>
      <c r="C108" s="35" t="s">
        <v>169</v>
      </c>
      <c r="D108" s="41">
        <v>8000</v>
      </c>
      <c r="E108" s="41">
        <v>8088</v>
      </c>
      <c r="F108" s="146">
        <v>8000</v>
      </c>
      <c r="G108" s="146">
        <v>8051.2</v>
      </c>
      <c r="H108" s="146">
        <f t="shared" si="2"/>
        <v>-51.199999999999818</v>
      </c>
    </row>
    <row r="109" spans="1:8" x14ac:dyDescent="0.25">
      <c r="A109" s="10"/>
      <c r="B109" s="11" t="s">
        <v>170</v>
      </c>
      <c r="C109" s="35" t="s">
        <v>171</v>
      </c>
      <c r="D109" s="41">
        <v>6000</v>
      </c>
      <c r="E109" s="41">
        <v>6000</v>
      </c>
      <c r="F109" s="146">
        <v>6000</v>
      </c>
      <c r="G109" s="146">
        <v>3000</v>
      </c>
      <c r="H109" s="146">
        <f t="shared" si="2"/>
        <v>3000</v>
      </c>
    </row>
    <row r="110" spans="1:8" x14ac:dyDescent="0.25">
      <c r="A110" s="88" t="s">
        <v>172</v>
      </c>
      <c r="B110" s="89"/>
      <c r="C110" s="90"/>
      <c r="D110" s="74">
        <f>SUM(D111:D119)</f>
        <v>6305000</v>
      </c>
      <c r="E110" s="39">
        <f>SUM(E111:E119)</f>
        <v>6252403.04</v>
      </c>
      <c r="F110" s="147">
        <f>SUM(F111:F119)</f>
        <v>5290000</v>
      </c>
      <c r="G110" s="147">
        <f>SUM(G111:G119)</f>
        <v>1509015</v>
      </c>
      <c r="H110" s="147">
        <f t="shared" si="2"/>
        <v>3780985</v>
      </c>
    </row>
    <row r="111" spans="1:8" x14ac:dyDescent="0.25">
      <c r="A111" s="10"/>
      <c r="B111" s="11" t="s">
        <v>173</v>
      </c>
      <c r="C111" s="35" t="s">
        <v>174</v>
      </c>
      <c r="D111" s="41">
        <v>850000</v>
      </c>
      <c r="E111" s="41">
        <v>851729.2</v>
      </c>
      <c r="F111" s="146">
        <v>850000</v>
      </c>
      <c r="G111" s="146"/>
      <c r="H111" s="146">
        <f t="shared" si="2"/>
        <v>850000</v>
      </c>
    </row>
    <row r="112" spans="1:8" x14ac:dyDescent="0.25">
      <c r="A112" s="10"/>
      <c r="B112" s="11" t="s">
        <v>175</v>
      </c>
      <c r="C112" s="35" t="s">
        <v>176</v>
      </c>
      <c r="D112" s="41">
        <v>100000</v>
      </c>
      <c r="E112" s="41">
        <v>100000</v>
      </c>
      <c r="F112" s="146">
        <v>100000</v>
      </c>
      <c r="G112" s="146"/>
      <c r="H112" s="146">
        <f t="shared" si="2"/>
        <v>100000</v>
      </c>
    </row>
    <row r="113" spans="1:8" x14ac:dyDescent="0.25">
      <c r="A113" s="10"/>
      <c r="B113" s="11" t="s">
        <v>177</v>
      </c>
      <c r="C113" s="35" t="s">
        <v>178</v>
      </c>
      <c r="D113" s="41">
        <v>70000</v>
      </c>
      <c r="E113" s="41">
        <v>70000</v>
      </c>
      <c r="F113" s="146">
        <v>70000</v>
      </c>
      <c r="G113" s="146">
        <v>40429</v>
      </c>
      <c r="H113" s="146">
        <f t="shared" si="2"/>
        <v>29571</v>
      </c>
    </row>
    <row r="114" spans="1:8" x14ac:dyDescent="0.25">
      <c r="A114" s="10"/>
      <c r="B114" s="11" t="s">
        <v>179</v>
      </c>
      <c r="C114" s="35" t="s">
        <v>180</v>
      </c>
      <c r="D114" s="36">
        <v>1420000</v>
      </c>
      <c r="E114" s="36">
        <v>1465575</v>
      </c>
      <c r="F114" s="148">
        <v>1450000</v>
      </c>
      <c r="G114" s="148">
        <v>1376655</v>
      </c>
      <c r="H114" s="148">
        <f t="shared" si="2"/>
        <v>73345</v>
      </c>
    </row>
    <row r="115" spans="1:8" x14ac:dyDescent="0.25">
      <c r="A115" s="10"/>
      <c r="B115" s="70" t="s">
        <v>181</v>
      </c>
      <c r="C115" s="37" t="s">
        <v>182</v>
      </c>
      <c r="D115" s="38">
        <v>500000</v>
      </c>
      <c r="E115" s="38">
        <v>500001</v>
      </c>
      <c r="F115" s="149">
        <v>0</v>
      </c>
      <c r="G115" s="149"/>
      <c r="H115" s="149">
        <f t="shared" si="2"/>
        <v>0</v>
      </c>
    </row>
    <row r="116" spans="1:8" x14ac:dyDescent="0.25">
      <c r="A116" s="10"/>
      <c r="B116" s="11" t="s">
        <v>183</v>
      </c>
      <c r="C116" s="35" t="s">
        <v>184</v>
      </c>
      <c r="D116" s="47">
        <v>1800000</v>
      </c>
      <c r="E116" s="47">
        <v>1800032</v>
      </c>
      <c r="F116" s="150">
        <v>1300000</v>
      </c>
      <c r="G116" s="150"/>
      <c r="H116" s="150">
        <f t="shared" si="2"/>
        <v>1300000</v>
      </c>
    </row>
    <row r="117" spans="1:8" x14ac:dyDescent="0.25">
      <c r="A117" s="10"/>
      <c r="B117" s="11" t="s">
        <v>185</v>
      </c>
      <c r="C117" s="35" t="s">
        <v>186</v>
      </c>
      <c r="D117" s="61">
        <v>800000</v>
      </c>
      <c r="E117" s="61">
        <v>794800</v>
      </c>
      <c r="F117" s="144">
        <v>800000</v>
      </c>
      <c r="G117" s="144"/>
      <c r="H117" s="144">
        <f t="shared" si="2"/>
        <v>800000</v>
      </c>
    </row>
    <row r="118" spans="1:8" x14ac:dyDescent="0.25">
      <c r="A118" s="10"/>
      <c r="B118" s="11" t="s">
        <v>187</v>
      </c>
      <c r="C118" s="35" t="s">
        <v>188</v>
      </c>
      <c r="D118" s="41">
        <v>270000</v>
      </c>
      <c r="E118" s="41">
        <v>220266.5</v>
      </c>
      <c r="F118" s="146">
        <v>270000</v>
      </c>
      <c r="G118" s="146">
        <v>49000</v>
      </c>
      <c r="H118" s="146">
        <f t="shared" si="2"/>
        <v>221000</v>
      </c>
    </row>
    <row r="119" spans="1:8" x14ac:dyDescent="0.25">
      <c r="A119" s="10"/>
      <c r="B119" s="11" t="s">
        <v>189</v>
      </c>
      <c r="C119" s="35" t="s">
        <v>190</v>
      </c>
      <c r="D119" s="40">
        <v>495000</v>
      </c>
      <c r="E119" s="40">
        <v>449999.34</v>
      </c>
      <c r="F119" s="145">
        <v>450000</v>
      </c>
      <c r="G119" s="145">
        <v>42931</v>
      </c>
      <c r="H119" s="145">
        <f t="shared" si="2"/>
        <v>407069</v>
      </c>
    </row>
    <row r="120" spans="1:8" x14ac:dyDescent="0.25">
      <c r="A120" s="84" t="s">
        <v>191</v>
      </c>
      <c r="B120" s="85"/>
      <c r="C120" s="86"/>
      <c r="D120" s="74">
        <f>SUM(D121:D122)</f>
        <v>233000</v>
      </c>
      <c r="E120" s="39">
        <f>SUM(E121:E122)</f>
        <v>430704.38</v>
      </c>
      <c r="F120" s="147">
        <f>SUM(F121:F122)</f>
        <v>240000</v>
      </c>
      <c r="G120" s="147">
        <f>SUM(G121:G122)</f>
        <v>17338</v>
      </c>
      <c r="H120" s="147">
        <f t="shared" si="2"/>
        <v>222662</v>
      </c>
    </row>
    <row r="121" spans="1:8" x14ac:dyDescent="0.25">
      <c r="A121" s="10"/>
      <c r="B121" s="11" t="s">
        <v>192</v>
      </c>
      <c r="C121" s="35" t="s">
        <v>193</v>
      </c>
      <c r="D121" s="41">
        <v>133000</v>
      </c>
      <c r="E121" s="122">
        <v>313417</v>
      </c>
      <c r="F121" s="146">
        <f>13000+112000</f>
        <v>125000</v>
      </c>
      <c r="G121" s="146">
        <v>3388</v>
      </c>
      <c r="H121" s="146">
        <f t="shared" si="2"/>
        <v>121612</v>
      </c>
    </row>
    <row r="122" spans="1:8" x14ac:dyDescent="0.25">
      <c r="A122" s="10"/>
      <c r="B122" s="11" t="s">
        <v>194</v>
      </c>
      <c r="C122" s="35" t="s">
        <v>195</v>
      </c>
      <c r="D122" s="61">
        <v>100000</v>
      </c>
      <c r="E122" s="129">
        <v>117287.38</v>
      </c>
      <c r="F122" s="144">
        <v>115000</v>
      </c>
      <c r="G122" s="144">
        <v>13950</v>
      </c>
      <c r="H122" s="144">
        <f t="shared" si="2"/>
        <v>101050</v>
      </c>
    </row>
    <row r="123" spans="1:8" x14ac:dyDescent="0.25">
      <c r="A123" s="84" t="s">
        <v>196</v>
      </c>
      <c r="B123" s="85"/>
      <c r="C123" s="86"/>
      <c r="D123" s="74">
        <f>SUM(D124:D132)</f>
        <v>1200000</v>
      </c>
      <c r="E123" s="74">
        <f>SUM(E124:E132)</f>
        <v>1162268.33</v>
      </c>
      <c r="F123" s="138">
        <f>SUM(F124:F132)</f>
        <v>1167000</v>
      </c>
      <c r="G123" s="138">
        <f>SUM(G124:G132)</f>
        <v>436145.51</v>
      </c>
      <c r="H123" s="138">
        <f t="shared" si="2"/>
        <v>730854.49</v>
      </c>
    </row>
    <row r="124" spans="1:8" x14ac:dyDescent="0.25">
      <c r="A124" s="10"/>
      <c r="B124" s="19" t="s">
        <v>197</v>
      </c>
      <c r="C124" s="62" t="s">
        <v>198</v>
      </c>
      <c r="D124" s="63">
        <v>390000</v>
      </c>
      <c r="E124" s="63">
        <v>432194</v>
      </c>
      <c r="F124" s="151">
        <f>392000+45000</f>
        <v>437000</v>
      </c>
      <c r="G124" s="151">
        <v>124668</v>
      </c>
      <c r="H124" s="151">
        <f t="shared" si="2"/>
        <v>312332</v>
      </c>
    </row>
    <row r="125" spans="1:8" x14ac:dyDescent="0.25">
      <c r="A125" s="17"/>
      <c r="B125" s="20" t="s">
        <v>199</v>
      </c>
      <c r="C125" s="64" t="s">
        <v>200</v>
      </c>
      <c r="D125" s="40">
        <v>60000</v>
      </c>
      <c r="E125" s="128">
        <v>95315.48</v>
      </c>
      <c r="F125" s="152">
        <v>80000</v>
      </c>
      <c r="G125" s="152">
        <v>54559.81</v>
      </c>
      <c r="H125" s="152">
        <f t="shared" si="2"/>
        <v>25440.190000000002</v>
      </c>
    </row>
    <row r="126" spans="1:8" x14ac:dyDescent="0.25">
      <c r="A126" s="10"/>
      <c r="B126" s="19" t="s">
        <v>201</v>
      </c>
      <c r="C126" s="62" t="s">
        <v>202</v>
      </c>
      <c r="D126" s="40">
        <v>20000</v>
      </c>
      <c r="E126" s="128">
        <v>22000</v>
      </c>
      <c r="F126" s="152">
        <v>20000</v>
      </c>
      <c r="G126" s="152"/>
      <c r="H126" s="152">
        <f t="shared" si="2"/>
        <v>20000</v>
      </c>
    </row>
    <row r="127" spans="1:8" x14ac:dyDescent="0.25">
      <c r="A127" s="10"/>
      <c r="B127" s="19" t="s">
        <v>203</v>
      </c>
      <c r="C127" s="62" t="s">
        <v>204</v>
      </c>
      <c r="D127" s="40">
        <v>150000</v>
      </c>
      <c r="E127" s="128">
        <v>150000</v>
      </c>
      <c r="F127" s="152">
        <v>150000</v>
      </c>
      <c r="G127" s="152">
        <v>35500</v>
      </c>
      <c r="H127" s="152">
        <f t="shared" si="2"/>
        <v>114500</v>
      </c>
    </row>
    <row r="128" spans="1:8" x14ac:dyDescent="0.25">
      <c r="A128" s="10"/>
      <c r="B128" s="19" t="s">
        <v>205</v>
      </c>
      <c r="C128" s="62" t="s">
        <v>206</v>
      </c>
      <c r="D128" s="40">
        <v>50000</v>
      </c>
      <c r="E128" s="118">
        <v>50743</v>
      </c>
      <c r="F128" s="152">
        <v>50000</v>
      </c>
      <c r="G128" s="152">
        <v>25509</v>
      </c>
      <c r="H128" s="152">
        <f t="shared" si="2"/>
        <v>24491</v>
      </c>
    </row>
    <row r="129" spans="1:8" x14ac:dyDescent="0.25">
      <c r="A129" s="10"/>
      <c r="B129" s="19" t="s">
        <v>207</v>
      </c>
      <c r="C129" s="65" t="s">
        <v>208</v>
      </c>
      <c r="D129" s="40">
        <v>210000</v>
      </c>
      <c r="E129" s="128">
        <v>108900</v>
      </c>
      <c r="F129" s="152">
        <v>110000</v>
      </c>
      <c r="G129" s="152">
        <v>54450</v>
      </c>
      <c r="H129" s="152">
        <f t="shared" si="2"/>
        <v>55550</v>
      </c>
    </row>
    <row r="130" spans="1:8" x14ac:dyDescent="0.25">
      <c r="A130" s="10"/>
      <c r="B130" s="21" t="s">
        <v>209</v>
      </c>
      <c r="C130" s="65" t="s">
        <v>210</v>
      </c>
      <c r="D130" s="40">
        <v>180000</v>
      </c>
      <c r="E130" s="130">
        <v>169266.35</v>
      </c>
      <c r="F130" s="152">
        <v>180000</v>
      </c>
      <c r="G130" s="152">
        <v>81808.7</v>
      </c>
      <c r="H130" s="152">
        <f t="shared" si="2"/>
        <v>98191.3</v>
      </c>
    </row>
    <row r="131" spans="1:8" x14ac:dyDescent="0.25">
      <c r="A131" s="10"/>
      <c r="B131" s="21" t="s">
        <v>211</v>
      </c>
      <c r="C131" s="62" t="s">
        <v>212</v>
      </c>
      <c r="D131" s="40">
        <v>80000</v>
      </c>
      <c r="E131" s="128">
        <v>79985.5</v>
      </c>
      <c r="F131" s="153">
        <v>80000</v>
      </c>
      <c r="G131" s="153" t="s">
        <v>327</v>
      </c>
      <c r="H131" s="153" t="e">
        <f t="shared" si="2"/>
        <v>#VALUE!</v>
      </c>
    </row>
    <row r="132" spans="1:8" x14ac:dyDescent="0.25">
      <c r="A132" s="10"/>
      <c r="B132" s="19" t="s">
        <v>213</v>
      </c>
      <c r="C132" s="66" t="s">
        <v>214</v>
      </c>
      <c r="D132" s="40">
        <v>60000</v>
      </c>
      <c r="E132" s="128">
        <v>53864</v>
      </c>
      <c r="F132" s="154">
        <v>60000</v>
      </c>
      <c r="G132" s="154">
        <v>59650</v>
      </c>
      <c r="H132" s="154">
        <f t="shared" si="2"/>
        <v>350</v>
      </c>
    </row>
    <row r="133" spans="1:8" x14ac:dyDescent="0.25">
      <c r="A133" s="84" t="s">
        <v>215</v>
      </c>
      <c r="B133" s="85"/>
      <c r="C133" s="86"/>
      <c r="D133" s="87">
        <v>0</v>
      </c>
      <c r="E133" s="87">
        <v>0</v>
      </c>
      <c r="F133" s="87">
        <v>0</v>
      </c>
      <c r="G133" s="87">
        <v>0</v>
      </c>
      <c r="H133" s="87">
        <f t="shared" si="2"/>
        <v>0</v>
      </c>
    </row>
    <row r="134" spans="1:8" x14ac:dyDescent="0.25">
      <c r="A134" s="81" t="s">
        <v>216</v>
      </c>
      <c r="B134" s="82"/>
      <c r="C134" s="83"/>
      <c r="D134" s="74">
        <f>SUM(D135:D140)</f>
        <v>2823900</v>
      </c>
      <c r="E134" s="74">
        <f>SUM(E135:E140)</f>
        <v>2791832.69</v>
      </c>
      <c r="F134" s="138">
        <f>SUM(F135:F140)</f>
        <v>2925600</v>
      </c>
      <c r="G134" s="138">
        <f>SUM(G135:G140)</f>
        <v>1392558</v>
      </c>
      <c r="H134" s="138">
        <f t="shared" si="2"/>
        <v>1533042</v>
      </c>
    </row>
    <row r="135" spans="1:8" x14ac:dyDescent="0.25">
      <c r="A135" s="17"/>
      <c r="B135" s="11" t="s">
        <v>217</v>
      </c>
      <c r="C135" s="35" t="s">
        <v>218</v>
      </c>
      <c r="D135" s="41">
        <v>2040000</v>
      </c>
      <c r="E135" s="41">
        <v>2032823</v>
      </c>
      <c r="F135" s="146">
        <v>2110000</v>
      </c>
      <c r="G135" s="146">
        <v>1012810</v>
      </c>
      <c r="H135" s="146">
        <f t="shared" si="2"/>
        <v>1097190</v>
      </c>
    </row>
    <row r="136" spans="1:8" x14ac:dyDescent="0.25">
      <c r="A136" s="17"/>
      <c r="B136" s="11" t="s">
        <v>219</v>
      </c>
      <c r="C136" s="35" t="s">
        <v>220</v>
      </c>
      <c r="D136" s="40">
        <v>435000</v>
      </c>
      <c r="E136" s="40">
        <v>414881.69</v>
      </c>
      <c r="F136" s="145">
        <v>450000</v>
      </c>
      <c r="G136" s="145">
        <v>207277</v>
      </c>
      <c r="H136" s="145">
        <f t="shared" si="2"/>
        <v>242723</v>
      </c>
    </row>
    <row r="137" spans="1:8" x14ac:dyDescent="0.25">
      <c r="A137" s="10"/>
      <c r="B137" s="11" t="s">
        <v>221</v>
      </c>
      <c r="C137" s="35" t="s">
        <v>222</v>
      </c>
      <c r="D137" s="40">
        <v>156600</v>
      </c>
      <c r="E137" s="40">
        <v>154462</v>
      </c>
      <c r="F137" s="145">
        <v>162000</v>
      </c>
      <c r="G137" s="145">
        <v>77273</v>
      </c>
      <c r="H137" s="145">
        <f t="shared" si="2"/>
        <v>84727</v>
      </c>
    </row>
    <row r="138" spans="1:8" x14ac:dyDescent="0.25">
      <c r="A138" s="10"/>
      <c r="B138" s="11" t="s">
        <v>223</v>
      </c>
      <c r="C138" s="35" t="s">
        <v>224</v>
      </c>
      <c r="D138" s="40">
        <v>7300</v>
      </c>
      <c r="E138" s="40">
        <v>7210</v>
      </c>
      <c r="F138" s="145">
        <v>7600</v>
      </c>
      <c r="G138" s="145">
        <v>3494</v>
      </c>
      <c r="H138" s="145">
        <f>F138-G138</f>
        <v>4106</v>
      </c>
    </row>
    <row r="139" spans="1:8" x14ac:dyDescent="0.25">
      <c r="A139" s="10"/>
      <c r="B139" s="11" t="s">
        <v>225</v>
      </c>
      <c r="C139" s="35" t="s">
        <v>226</v>
      </c>
      <c r="D139" s="41">
        <v>60000</v>
      </c>
      <c r="E139" s="41">
        <v>65000</v>
      </c>
      <c r="F139" s="146">
        <v>66000</v>
      </c>
      <c r="G139" s="146">
        <v>31000</v>
      </c>
      <c r="H139" s="146">
        <f>F139-G139</f>
        <v>35000</v>
      </c>
    </row>
    <row r="140" spans="1:8" x14ac:dyDescent="0.25">
      <c r="A140" s="10"/>
      <c r="B140" s="11" t="s">
        <v>227</v>
      </c>
      <c r="C140" s="35" t="s">
        <v>228</v>
      </c>
      <c r="D140" s="41">
        <v>125000</v>
      </c>
      <c r="E140" s="41">
        <v>117456</v>
      </c>
      <c r="F140" s="146">
        <v>130000</v>
      </c>
      <c r="G140" s="146">
        <v>60704</v>
      </c>
      <c r="H140" s="146">
        <f t="shared" si="2"/>
        <v>69296</v>
      </c>
    </row>
    <row r="141" spans="1:8" x14ac:dyDescent="0.25">
      <c r="A141" s="81" t="s">
        <v>229</v>
      </c>
      <c r="B141" s="82"/>
      <c r="C141" s="83"/>
      <c r="D141" s="74">
        <f>SUM(D142:D151)</f>
        <v>2351000</v>
      </c>
      <c r="E141" s="74">
        <f>SUM(E142:E151)</f>
        <v>2315347</v>
      </c>
      <c r="F141" s="138">
        <f>SUM(F142:F151)</f>
        <v>2311000</v>
      </c>
      <c r="G141" s="138">
        <f>SUM(G142:G151)</f>
        <v>923295</v>
      </c>
      <c r="H141" s="138">
        <f t="shared" si="2"/>
        <v>1387705</v>
      </c>
    </row>
    <row r="142" spans="1:8" x14ac:dyDescent="0.25">
      <c r="A142" s="10"/>
      <c r="B142" s="11" t="s">
        <v>230</v>
      </c>
      <c r="C142" s="35" t="s">
        <v>231</v>
      </c>
      <c r="D142" s="68">
        <f>12*(40000+2*7500+3*5000+18000)</f>
        <v>1056000</v>
      </c>
      <c r="E142" s="128">
        <f>981000+60000</f>
        <v>1041000</v>
      </c>
      <c r="F142" s="68">
        <f>12*(40000+2*7500+3*5000+18000)</f>
        <v>1056000</v>
      </c>
      <c r="G142" s="68">
        <v>468895</v>
      </c>
      <c r="H142" s="68">
        <f t="shared" si="2"/>
        <v>587105</v>
      </c>
    </row>
    <row r="143" spans="1:8" x14ac:dyDescent="0.25">
      <c r="A143" s="17"/>
      <c r="B143" s="11" t="s">
        <v>232</v>
      </c>
      <c r="C143" s="35" t="s">
        <v>233</v>
      </c>
      <c r="D143" s="41">
        <v>103000</v>
      </c>
      <c r="E143" s="122">
        <v>103000</v>
      </c>
      <c r="F143" s="146">
        <v>103000</v>
      </c>
      <c r="G143" s="146">
        <v>58000</v>
      </c>
      <c r="H143" s="146">
        <f t="shared" si="2"/>
        <v>45000</v>
      </c>
    </row>
    <row r="144" spans="1:8" x14ac:dyDescent="0.25">
      <c r="A144" s="10"/>
      <c r="B144" s="11" t="s">
        <v>234</v>
      </c>
      <c r="C144" s="35" t="s">
        <v>235</v>
      </c>
      <c r="D144" s="41">
        <f>12*(25000+2*3000)</f>
        <v>372000</v>
      </c>
      <c r="E144" s="122">
        <f>12*(25000+2*3000)</f>
        <v>372000</v>
      </c>
      <c r="F144" s="146">
        <f>12*(25000+2*3000)</f>
        <v>372000</v>
      </c>
      <c r="G144" s="146">
        <v>161000</v>
      </c>
      <c r="H144" s="146">
        <f t="shared" si="2"/>
        <v>211000</v>
      </c>
    </row>
    <row r="145" spans="1:8" x14ac:dyDescent="0.25">
      <c r="A145" s="10"/>
      <c r="B145" s="11" t="s">
        <v>236</v>
      </c>
      <c r="C145" s="35" t="s">
        <v>237</v>
      </c>
      <c r="D145" s="41">
        <v>45000</v>
      </c>
      <c r="E145" s="122">
        <v>41000</v>
      </c>
      <c r="F145" s="146">
        <v>45000</v>
      </c>
      <c r="G145" s="146">
        <v>41200</v>
      </c>
      <c r="H145" s="146">
        <f t="shared" si="2"/>
        <v>3800</v>
      </c>
    </row>
    <row r="146" spans="1:8" x14ac:dyDescent="0.25">
      <c r="A146" s="10"/>
      <c r="B146" s="11" t="s">
        <v>238</v>
      </c>
      <c r="C146" s="35" t="s">
        <v>239</v>
      </c>
      <c r="D146" s="41">
        <v>200000</v>
      </c>
      <c r="E146" s="122">
        <v>193500</v>
      </c>
      <c r="F146" s="146">
        <v>200000</v>
      </c>
      <c r="G146" s="146">
        <v>115000</v>
      </c>
      <c r="H146" s="146">
        <f t="shared" si="2"/>
        <v>85000</v>
      </c>
    </row>
    <row r="147" spans="1:8" x14ac:dyDescent="0.25">
      <c r="A147" s="10"/>
      <c r="B147" s="11" t="s">
        <v>240</v>
      </c>
      <c r="C147" s="35" t="s">
        <v>241</v>
      </c>
      <c r="D147" s="41">
        <v>60000</v>
      </c>
      <c r="E147" s="122">
        <v>57627</v>
      </c>
      <c r="F147" s="146">
        <v>20000</v>
      </c>
      <c r="G147" s="146">
        <v>6050</v>
      </c>
      <c r="H147" s="146">
        <f t="shared" si="2"/>
        <v>13950</v>
      </c>
    </row>
    <row r="148" spans="1:8" x14ac:dyDescent="0.25">
      <c r="A148" s="10"/>
      <c r="B148" s="11" t="s">
        <v>242</v>
      </c>
      <c r="C148" s="35" t="s">
        <v>243</v>
      </c>
      <c r="D148" s="41">
        <v>140000</v>
      </c>
      <c r="E148" s="122">
        <v>131500</v>
      </c>
      <c r="F148" s="146">
        <v>140000</v>
      </c>
      <c r="G148" s="146">
        <v>30000</v>
      </c>
      <c r="H148" s="146">
        <f t="shared" si="2"/>
        <v>110000</v>
      </c>
    </row>
    <row r="149" spans="1:8" x14ac:dyDescent="0.25">
      <c r="A149" s="10"/>
      <c r="B149" s="11" t="s">
        <v>244</v>
      </c>
      <c r="C149" s="35" t="s">
        <v>245</v>
      </c>
      <c r="D149" s="41">
        <v>30000</v>
      </c>
      <c r="E149" s="122">
        <v>30000</v>
      </c>
      <c r="F149" s="146">
        <v>30000</v>
      </c>
      <c r="G149" s="146"/>
      <c r="H149" s="146">
        <f t="shared" si="2"/>
        <v>30000</v>
      </c>
    </row>
    <row r="150" spans="1:8" x14ac:dyDescent="0.25">
      <c r="A150" s="10"/>
      <c r="B150" s="11" t="s">
        <v>246</v>
      </c>
      <c r="C150" s="67" t="s">
        <v>247</v>
      </c>
      <c r="D150" s="41">
        <v>320000</v>
      </c>
      <c r="E150" s="122">
        <f>399720-60000-7000</f>
        <v>332720</v>
      </c>
      <c r="F150" s="146">
        <v>320000</v>
      </c>
      <c r="G150" s="146">
        <v>43150</v>
      </c>
      <c r="H150" s="146">
        <f t="shared" si="2"/>
        <v>276850</v>
      </c>
    </row>
    <row r="151" spans="1:8" x14ac:dyDescent="0.25">
      <c r="A151" s="10"/>
      <c r="B151" s="11" t="s">
        <v>248</v>
      </c>
      <c r="C151" s="35" t="s">
        <v>249</v>
      </c>
      <c r="D151" s="41">
        <v>25000</v>
      </c>
      <c r="E151" s="122">
        <v>13000</v>
      </c>
      <c r="F151" s="146">
        <v>25000</v>
      </c>
      <c r="G151" s="146"/>
      <c r="H151" s="146">
        <f t="shared" si="2"/>
        <v>25000</v>
      </c>
    </row>
    <row r="152" spans="1:8" x14ac:dyDescent="0.25">
      <c r="A152" s="71" t="s">
        <v>250</v>
      </c>
      <c r="B152" s="72"/>
      <c r="C152" s="73"/>
      <c r="D152" s="74">
        <f>SUM(D153:D163)</f>
        <v>508000</v>
      </c>
      <c r="E152" s="74">
        <f>SUM(E153:E163)</f>
        <v>393393.91000000003</v>
      </c>
      <c r="F152" s="138">
        <f>SUM(F153:F163)</f>
        <v>490000</v>
      </c>
      <c r="G152" s="138">
        <f>SUM(G153:G163)</f>
        <v>212592.5</v>
      </c>
      <c r="H152" s="138">
        <f t="shared" si="2"/>
        <v>277407.5</v>
      </c>
    </row>
    <row r="153" spans="1:8" x14ac:dyDescent="0.25">
      <c r="A153" s="10"/>
      <c r="B153" s="11" t="s">
        <v>251</v>
      </c>
      <c r="C153" s="35" t="s">
        <v>252</v>
      </c>
      <c r="D153" s="41">
        <v>120000</v>
      </c>
      <c r="E153" s="41">
        <v>117823.5</v>
      </c>
      <c r="F153" s="146">
        <v>120000</v>
      </c>
      <c r="G153" s="146">
        <v>51613.5</v>
      </c>
      <c r="H153" s="146">
        <f t="shared" si="2"/>
        <v>68386.5</v>
      </c>
    </row>
    <row r="154" spans="1:8" x14ac:dyDescent="0.25">
      <c r="A154" s="17"/>
      <c r="B154" s="11" t="s">
        <v>253</v>
      </c>
      <c r="C154" s="35" t="s">
        <v>254</v>
      </c>
      <c r="D154" s="41">
        <v>130000</v>
      </c>
      <c r="E154" s="41">
        <v>131469.41</v>
      </c>
      <c r="F154" s="146">
        <v>130000</v>
      </c>
      <c r="G154" s="146">
        <v>87307</v>
      </c>
      <c r="H154" s="146">
        <f t="shared" si="2"/>
        <v>42693</v>
      </c>
    </row>
    <row r="155" spans="1:8" x14ac:dyDescent="0.25">
      <c r="A155" s="10"/>
      <c r="B155" s="11" t="s">
        <v>255</v>
      </c>
      <c r="C155" s="35" t="s">
        <v>256</v>
      </c>
      <c r="D155" s="41">
        <v>90000</v>
      </c>
      <c r="E155" s="41">
        <v>71514</v>
      </c>
      <c r="F155" s="146">
        <v>75000</v>
      </c>
      <c r="G155" s="146">
        <v>17506</v>
      </c>
      <c r="H155" s="146">
        <f t="shared" si="2"/>
        <v>57494</v>
      </c>
    </row>
    <row r="156" spans="1:8" x14ac:dyDescent="0.25">
      <c r="A156" s="10"/>
      <c r="B156" s="11" t="s">
        <v>257</v>
      </c>
      <c r="C156" s="35" t="s">
        <v>258</v>
      </c>
      <c r="D156" s="41">
        <v>45000</v>
      </c>
      <c r="E156" s="41">
        <v>30314</v>
      </c>
      <c r="F156" s="146">
        <v>45000</v>
      </c>
      <c r="G156" s="146">
        <v>34294</v>
      </c>
      <c r="H156" s="146">
        <f t="shared" si="2"/>
        <v>10706</v>
      </c>
    </row>
    <row r="157" spans="1:8" x14ac:dyDescent="0.25">
      <c r="A157" s="10"/>
      <c r="B157" s="11" t="s">
        <v>259</v>
      </c>
      <c r="C157" s="35" t="s">
        <v>260</v>
      </c>
      <c r="D157" s="41">
        <v>25000</v>
      </c>
      <c r="E157" s="41">
        <v>4243</v>
      </c>
      <c r="F157" s="146">
        <v>30000</v>
      </c>
      <c r="G157" s="146">
        <v>4030</v>
      </c>
      <c r="H157" s="146">
        <f t="shared" si="2"/>
        <v>25970</v>
      </c>
    </row>
    <row r="158" spans="1:8" x14ac:dyDescent="0.25">
      <c r="A158" s="10"/>
      <c r="B158" s="11" t="s">
        <v>261</v>
      </c>
      <c r="C158" s="35" t="s">
        <v>262</v>
      </c>
      <c r="D158" s="41">
        <v>40000</v>
      </c>
      <c r="E158" s="41">
        <v>23650</v>
      </c>
      <c r="F158" s="146">
        <v>40000</v>
      </c>
      <c r="G158" s="146">
        <v>3087</v>
      </c>
      <c r="H158" s="146">
        <f t="shared" si="2"/>
        <v>36913</v>
      </c>
    </row>
    <row r="159" spans="1:8" x14ac:dyDescent="0.25">
      <c r="A159" s="10"/>
      <c r="B159" s="11" t="s">
        <v>263</v>
      </c>
      <c r="C159" s="35" t="s">
        <v>264</v>
      </c>
      <c r="D159" s="41">
        <v>6000</v>
      </c>
      <c r="E159" s="41">
        <v>0</v>
      </c>
      <c r="F159" s="146">
        <v>5000</v>
      </c>
      <c r="G159" s="146"/>
      <c r="H159" s="146">
        <f t="shared" si="2"/>
        <v>5000</v>
      </c>
    </row>
    <row r="160" spans="1:8" x14ac:dyDescent="0.25">
      <c r="A160" s="10"/>
      <c r="B160" s="11" t="s">
        <v>265</v>
      </c>
      <c r="C160" s="35" t="s">
        <v>266</v>
      </c>
      <c r="D160" s="41">
        <v>20000</v>
      </c>
      <c r="E160" s="41">
        <v>0</v>
      </c>
      <c r="F160" s="146">
        <v>10000</v>
      </c>
      <c r="G160" s="146"/>
      <c r="H160" s="146">
        <f t="shared" si="2"/>
        <v>10000</v>
      </c>
    </row>
    <row r="161" spans="1:8" x14ac:dyDescent="0.25">
      <c r="A161" s="10"/>
      <c r="B161" s="11" t="s">
        <v>267</v>
      </c>
      <c r="C161" s="35" t="s">
        <v>268</v>
      </c>
      <c r="D161" s="61">
        <v>10000</v>
      </c>
      <c r="E161" s="61">
        <v>7535</v>
      </c>
      <c r="F161" s="146">
        <v>10000</v>
      </c>
      <c r="G161" s="146">
        <v>1924</v>
      </c>
      <c r="H161" s="146">
        <f t="shared" si="2"/>
        <v>8076</v>
      </c>
    </row>
    <row r="162" spans="1:8" x14ac:dyDescent="0.25">
      <c r="A162" s="10"/>
      <c r="B162" s="11" t="s">
        <v>269</v>
      </c>
      <c r="C162" s="35" t="s">
        <v>270</v>
      </c>
      <c r="D162" s="61">
        <v>2000</v>
      </c>
      <c r="E162" s="61">
        <v>2745</v>
      </c>
      <c r="F162" s="144">
        <v>5000</v>
      </c>
      <c r="G162" s="144"/>
      <c r="H162" s="144">
        <f t="shared" si="2"/>
        <v>5000</v>
      </c>
    </row>
    <row r="163" spans="1:8" x14ac:dyDescent="0.25">
      <c r="A163" s="10"/>
      <c r="B163" s="11" t="s">
        <v>271</v>
      </c>
      <c r="C163" s="35" t="s">
        <v>272</v>
      </c>
      <c r="D163" s="41">
        <v>20000</v>
      </c>
      <c r="E163" s="41">
        <v>4100</v>
      </c>
      <c r="F163" s="146">
        <v>20000</v>
      </c>
      <c r="G163" s="146">
        <v>12831</v>
      </c>
      <c r="H163" s="146">
        <f t="shared" si="2"/>
        <v>7169</v>
      </c>
    </row>
    <row r="164" spans="1:8" x14ac:dyDescent="0.25">
      <c r="A164" s="71" t="s">
        <v>273</v>
      </c>
      <c r="B164" s="72"/>
      <c r="C164" s="73"/>
      <c r="D164" s="74">
        <f>SUM(D165:D179)</f>
        <v>1097600</v>
      </c>
      <c r="E164" s="74">
        <f>SUM(E165:E179)</f>
        <v>1408212.68</v>
      </c>
      <c r="F164" s="138">
        <f>SUM(F165:F179)</f>
        <v>779900</v>
      </c>
      <c r="G164" s="138">
        <f>SUM(G165:G179)</f>
        <v>198795.38</v>
      </c>
      <c r="H164" s="138">
        <f t="shared" si="2"/>
        <v>581104.62</v>
      </c>
    </row>
    <row r="165" spans="1:8" x14ac:dyDescent="0.25">
      <c r="A165" s="10"/>
      <c r="B165" s="11" t="s">
        <v>274</v>
      </c>
      <c r="C165" s="35" t="s">
        <v>275</v>
      </c>
      <c r="D165" s="55">
        <v>400000</v>
      </c>
      <c r="E165" s="131">
        <v>405223.54</v>
      </c>
      <c r="F165" s="155">
        <v>400000</v>
      </c>
      <c r="G165" s="155">
        <v>13674</v>
      </c>
      <c r="H165" s="155">
        <f t="shared" si="2"/>
        <v>386326</v>
      </c>
    </row>
    <row r="166" spans="1:8" x14ac:dyDescent="0.25">
      <c r="A166" s="17"/>
      <c r="B166" s="11" t="s">
        <v>276</v>
      </c>
      <c r="C166" s="35" t="s">
        <v>277</v>
      </c>
      <c r="D166" s="41">
        <v>12790</v>
      </c>
      <c r="E166" s="122">
        <v>17400</v>
      </c>
      <c r="F166" s="146">
        <v>15000</v>
      </c>
      <c r="G166" s="146"/>
      <c r="H166" s="146">
        <f t="shared" si="2"/>
        <v>15000</v>
      </c>
    </row>
    <row r="167" spans="1:8" x14ac:dyDescent="0.25">
      <c r="A167" s="10"/>
      <c r="B167" s="11" t="s">
        <v>278</v>
      </c>
      <c r="C167" s="35" t="s">
        <v>279</v>
      </c>
      <c r="D167" s="55">
        <v>40000</v>
      </c>
      <c r="E167" s="131">
        <v>30930.7</v>
      </c>
      <c r="F167" s="155">
        <v>30000</v>
      </c>
      <c r="G167" s="155">
        <v>10359.700000000001</v>
      </c>
      <c r="H167" s="155">
        <f t="shared" si="2"/>
        <v>19640.3</v>
      </c>
    </row>
    <row r="168" spans="1:8" x14ac:dyDescent="0.25">
      <c r="A168" s="10"/>
      <c r="B168" s="11" t="s">
        <v>280</v>
      </c>
      <c r="C168" s="35" t="s">
        <v>281</v>
      </c>
      <c r="D168" s="55">
        <v>40000</v>
      </c>
      <c r="E168" s="131">
        <v>43526.86</v>
      </c>
      <c r="F168" s="155">
        <v>45000</v>
      </c>
      <c r="G168" s="155">
        <v>19252</v>
      </c>
      <c r="H168" s="155">
        <f t="shared" si="2"/>
        <v>25748</v>
      </c>
    </row>
    <row r="169" spans="1:8" x14ac:dyDescent="0.25">
      <c r="A169" s="10"/>
      <c r="B169" s="11" t="s">
        <v>282</v>
      </c>
      <c r="C169" s="35" t="s">
        <v>283</v>
      </c>
      <c r="D169" s="41">
        <v>30000</v>
      </c>
      <c r="E169" s="122">
        <v>15244.87</v>
      </c>
      <c r="F169" s="146">
        <v>15000</v>
      </c>
      <c r="G169" s="146">
        <v>2713.09</v>
      </c>
      <c r="H169" s="146">
        <f t="shared" si="2"/>
        <v>12286.91</v>
      </c>
    </row>
    <row r="170" spans="1:8" x14ac:dyDescent="0.25">
      <c r="A170" s="10"/>
      <c r="B170" s="11" t="s">
        <v>284</v>
      </c>
      <c r="C170" s="35" t="s">
        <v>285</v>
      </c>
      <c r="D170" s="41">
        <v>40000</v>
      </c>
      <c r="E170" s="122">
        <v>59343</v>
      </c>
      <c r="F170" s="146">
        <v>40000</v>
      </c>
      <c r="G170" s="146">
        <v>28390</v>
      </c>
      <c r="H170" s="146">
        <f t="shared" ref="H170:H180" si="3">F170-G170</f>
        <v>11610</v>
      </c>
    </row>
    <row r="171" spans="1:8" x14ac:dyDescent="0.25">
      <c r="A171" s="10"/>
      <c r="B171" s="11" t="s">
        <v>286</v>
      </c>
      <c r="C171" s="35" t="s">
        <v>287</v>
      </c>
      <c r="D171" s="41">
        <v>30000</v>
      </c>
      <c r="E171" s="122">
        <v>50322</v>
      </c>
      <c r="F171" s="146">
        <v>50000</v>
      </c>
      <c r="G171" s="146">
        <v>2402</v>
      </c>
      <c r="H171" s="146">
        <f t="shared" si="3"/>
        <v>47598</v>
      </c>
    </row>
    <row r="172" spans="1:8" x14ac:dyDescent="0.25">
      <c r="A172" s="10"/>
      <c r="B172" s="11" t="s">
        <v>288</v>
      </c>
      <c r="C172" s="35" t="s">
        <v>289</v>
      </c>
      <c r="D172" s="41">
        <v>20000</v>
      </c>
      <c r="E172" s="122">
        <v>1250</v>
      </c>
      <c r="F172" s="146">
        <v>10000</v>
      </c>
      <c r="G172" s="146"/>
      <c r="H172" s="146">
        <f t="shared" si="3"/>
        <v>10000</v>
      </c>
    </row>
    <row r="173" spans="1:8" x14ac:dyDescent="0.25">
      <c r="A173" s="10"/>
      <c r="B173" s="11" t="s">
        <v>290</v>
      </c>
      <c r="C173" s="35" t="s">
        <v>291</v>
      </c>
      <c r="D173" s="41">
        <v>40000</v>
      </c>
      <c r="E173" s="122">
        <v>33059.81</v>
      </c>
      <c r="F173" s="146">
        <v>30000</v>
      </c>
      <c r="G173" s="146">
        <v>4643.8</v>
      </c>
      <c r="H173" s="146">
        <f t="shared" si="3"/>
        <v>25356.2</v>
      </c>
    </row>
    <row r="174" spans="1:8" x14ac:dyDescent="0.25">
      <c r="A174" s="10"/>
      <c r="B174" s="11" t="s">
        <v>292</v>
      </c>
      <c r="C174" s="35" t="s">
        <v>293</v>
      </c>
      <c r="D174" s="41">
        <v>20000</v>
      </c>
      <c r="E174" s="122">
        <v>19824.8</v>
      </c>
      <c r="F174" s="146">
        <v>20000</v>
      </c>
      <c r="G174" s="146">
        <v>10140</v>
      </c>
      <c r="H174" s="146">
        <f t="shared" si="3"/>
        <v>9860</v>
      </c>
    </row>
    <row r="175" spans="1:8" x14ac:dyDescent="0.25">
      <c r="A175" s="10"/>
      <c r="B175" s="11" t="s">
        <v>294</v>
      </c>
      <c r="C175" s="35" t="s">
        <v>295</v>
      </c>
      <c r="D175" s="41">
        <v>75000</v>
      </c>
      <c r="E175" s="122">
        <v>81803.88</v>
      </c>
      <c r="F175" s="146">
        <v>75000</v>
      </c>
      <c r="G175" s="146">
        <v>48051.839999999997</v>
      </c>
      <c r="H175" s="146">
        <f t="shared" si="3"/>
        <v>26948.160000000003</v>
      </c>
    </row>
    <row r="176" spans="1:8" x14ac:dyDescent="0.25">
      <c r="A176" s="10"/>
      <c r="B176" s="11" t="s">
        <v>296</v>
      </c>
      <c r="C176" s="37" t="s">
        <v>305</v>
      </c>
      <c r="D176" s="47">
        <v>250000</v>
      </c>
      <c r="E176" s="132">
        <v>359865</v>
      </c>
      <c r="F176" s="150">
        <v>0</v>
      </c>
      <c r="G176" s="150"/>
      <c r="H176" s="150">
        <f t="shared" si="3"/>
        <v>0</v>
      </c>
    </row>
    <row r="177" spans="1:8" ht="15" customHeight="1" x14ac:dyDescent="0.25">
      <c r="A177" s="10"/>
      <c r="B177" s="11" t="s">
        <v>297</v>
      </c>
      <c r="C177" s="35" t="s">
        <v>298</v>
      </c>
      <c r="D177" s="41">
        <v>50000</v>
      </c>
      <c r="E177" s="133">
        <v>6537.22</v>
      </c>
      <c r="F177" s="156">
        <v>30000</v>
      </c>
      <c r="G177" s="156">
        <v>8395.6</v>
      </c>
      <c r="H177" s="156">
        <f t="shared" si="3"/>
        <v>21604.400000000001</v>
      </c>
    </row>
    <row r="178" spans="1:8" ht="15" customHeight="1" x14ac:dyDescent="0.25">
      <c r="A178" s="22"/>
      <c r="B178" s="23" t="s">
        <v>299</v>
      </c>
      <c r="C178" s="49" t="s">
        <v>300</v>
      </c>
      <c r="D178" s="41">
        <v>49810</v>
      </c>
      <c r="E178" s="122">
        <v>17381</v>
      </c>
      <c r="F178" s="146">
        <v>19900</v>
      </c>
      <c r="G178" s="146"/>
      <c r="H178" s="146">
        <f t="shared" si="3"/>
        <v>19900</v>
      </c>
    </row>
    <row r="179" spans="1:8" ht="15.75" thickBot="1" x14ac:dyDescent="0.3">
      <c r="A179" s="22"/>
      <c r="B179" s="23" t="s">
        <v>301</v>
      </c>
      <c r="C179" s="49" t="s">
        <v>302</v>
      </c>
      <c r="D179" s="69">
        <v>0</v>
      </c>
      <c r="E179" s="69">
        <v>266500</v>
      </c>
      <c r="F179" s="69">
        <v>0</v>
      </c>
      <c r="G179" s="69">
        <v>50773.35</v>
      </c>
      <c r="H179" s="69">
        <f t="shared" si="3"/>
        <v>-50773.35</v>
      </c>
    </row>
    <row r="180" spans="1:8" ht="15.75" thickBot="1" x14ac:dyDescent="0.3">
      <c r="A180" s="78" t="s">
        <v>303</v>
      </c>
      <c r="B180" s="75"/>
      <c r="C180" s="76"/>
      <c r="D180" s="77"/>
      <c r="E180" s="77">
        <f>E164+E152+E141+E134+E133+E123+E120+E110+E106+E102+E97+E94+E89+E77+E69+E54+E41</f>
        <v>21290642.66</v>
      </c>
      <c r="F180" s="77">
        <f>F164+F152+F141+F134+F133+F123+F120+F110+F106+F102+F97+F94+F89+F77+F69+F54+F41</f>
        <v>20420500</v>
      </c>
      <c r="G180" s="77">
        <f>G164+G152+G141+G134+G133+G123+G120+G110+G106+G102+G97+G94+G89+G77+G69+G54+G41</f>
        <v>6429635.4699999997</v>
      </c>
      <c r="H180" s="77">
        <f t="shared" si="3"/>
        <v>13990864.530000001</v>
      </c>
    </row>
    <row r="181" spans="1:8" ht="15.75" thickBot="1" x14ac:dyDescent="0.3">
      <c r="A181" s="24"/>
      <c r="B181" s="25"/>
      <c r="C181" s="29"/>
    </row>
    <row r="182" spans="1:8" ht="15.75" thickBot="1" x14ac:dyDescent="0.3">
      <c r="A182" s="134" t="s">
        <v>304</v>
      </c>
      <c r="B182" s="135"/>
      <c r="C182" s="136"/>
      <c r="D182" s="137">
        <v>-2000000</v>
      </c>
      <c r="E182" s="137">
        <f>E37-E180</f>
        <v>-1401984.0399999991</v>
      </c>
      <c r="F182" s="137">
        <f>F37-F180</f>
        <v>-1270000</v>
      </c>
      <c r="G182" s="137">
        <f>G37-G180</f>
        <v>12543825.610000003</v>
      </c>
      <c r="H182" s="137">
        <f>F182-G182</f>
        <v>-13813825.610000003</v>
      </c>
    </row>
  </sheetData>
  <pageMargins left="0.70833333333333304" right="0.47222222222222199" top="0.39374999999999999" bottom="0.905555555555556" header="0.51180555555555496" footer="0.51180555555555496"/>
  <pageSetup paperSize="9" scale="71" firstPageNumber="0" orientation="portrait" horizontalDpi="300" verticalDpi="300" r:id="rId1"/>
  <rowBreaks count="2" manualBreakCount="2">
    <brk id="68" max="16383" man="1"/>
    <brk id="132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VV č. 188</vt:lpstr>
      <vt:lpstr>'VV č. 188'!Oblast_tisku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Rosťa</dc:creator>
  <cp:lastModifiedBy>František Štross</cp:lastModifiedBy>
  <cp:revision>11</cp:revision>
  <dcterms:created xsi:type="dcterms:W3CDTF">2021-02-11T16:29:19Z</dcterms:created>
  <dcterms:modified xsi:type="dcterms:W3CDTF">2025-07-31T13:46:27Z</dcterms:modified>
  <dc:language>cs-CZ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