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tross\Documents\VV\Materiály\183\"/>
    </mc:Choice>
  </mc:AlternateContent>
  <bookViews>
    <workbookView xWindow="0" yWindow="0" windowWidth="16380" windowHeight="8190" tabRatio="500"/>
  </bookViews>
  <sheets>
    <sheet name="VV 183" sheetId="1" r:id="rId1"/>
  </sheets>
  <definedNames>
    <definedName name="_xlnm.Print_Area" localSheetId="0">'VV 183'!$A$3:$C$185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83" i="1" l="1"/>
  <c r="J182" i="1"/>
  <c r="E182" i="1"/>
  <c r="J181" i="1"/>
  <c r="J180" i="1"/>
  <c r="E180" i="1"/>
  <c r="D180" i="1"/>
  <c r="D167" i="1" s="1"/>
  <c r="J179" i="1"/>
  <c r="J178" i="1"/>
  <c r="J177" i="1"/>
  <c r="J176" i="1"/>
  <c r="J175" i="1"/>
  <c r="J174" i="1"/>
  <c r="J173" i="1"/>
  <c r="J172" i="1"/>
  <c r="E172" i="1"/>
  <c r="J171" i="1"/>
  <c r="J170" i="1"/>
  <c r="J169" i="1"/>
  <c r="J168" i="1"/>
  <c r="I167" i="1"/>
  <c r="H167" i="1"/>
  <c r="G167" i="1"/>
  <c r="F167" i="1"/>
  <c r="E167" i="1"/>
  <c r="J166" i="1"/>
  <c r="J165" i="1"/>
  <c r="J164" i="1"/>
  <c r="J163" i="1"/>
  <c r="J162" i="1"/>
  <c r="J161" i="1"/>
  <c r="J160" i="1"/>
  <c r="J159" i="1"/>
  <c r="J158" i="1"/>
  <c r="J157" i="1"/>
  <c r="J156" i="1"/>
  <c r="I155" i="1"/>
  <c r="H155" i="1"/>
  <c r="G155" i="1"/>
  <c r="F155" i="1"/>
  <c r="J155" i="1" s="1"/>
  <c r="E155" i="1"/>
  <c r="D155" i="1"/>
  <c r="J154" i="1"/>
  <c r="J153" i="1"/>
  <c r="J152" i="1"/>
  <c r="J151" i="1"/>
  <c r="J150" i="1"/>
  <c r="J149" i="1"/>
  <c r="J148" i="1"/>
  <c r="J147" i="1"/>
  <c r="F147" i="1"/>
  <c r="D147" i="1"/>
  <c r="J146" i="1"/>
  <c r="F145" i="1"/>
  <c r="J145" i="1" s="1"/>
  <c r="D145" i="1"/>
  <c r="D144" i="1" s="1"/>
  <c r="I144" i="1"/>
  <c r="H144" i="1"/>
  <c r="G144" i="1"/>
  <c r="E144" i="1"/>
  <c r="J143" i="1"/>
  <c r="J142" i="1"/>
  <c r="J141" i="1"/>
  <c r="D141" i="1"/>
  <c r="J140" i="1"/>
  <c r="D140" i="1"/>
  <c r="J139" i="1"/>
  <c r="E139" i="1"/>
  <c r="D139" i="1"/>
  <c r="D137" i="1" s="1"/>
  <c r="J138" i="1"/>
  <c r="I137" i="1"/>
  <c r="H137" i="1"/>
  <c r="G137" i="1"/>
  <c r="F137" i="1"/>
  <c r="J137" i="1" s="1"/>
  <c r="E137" i="1"/>
  <c r="J136" i="1"/>
  <c r="J135" i="1"/>
  <c r="J134" i="1"/>
  <c r="J133" i="1"/>
  <c r="E133" i="1"/>
  <c r="J132" i="1"/>
  <c r="J131" i="1"/>
  <c r="J130" i="1"/>
  <c r="J129" i="1"/>
  <c r="J128" i="1"/>
  <c r="J127" i="1"/>
  <c r="E127" i="1"/>
  <c r="I126" i="1"/>
  <c r="H126" i="1"/>
  <c r="G126" i="1"/>
  <c r="F126" i="1"/>
  <c r="E126" i="1"/>
  <c r="D126" i="1"/>
  <c r="J125" i="1"/>
  <c r="J124" i="1"/>
  <c r="I123" i="1"/>
  <c r="H123" i="1"/>
  <c r="G123" i="1"/>
  <c r="F123" i="1"/>
  <c r="E123" i="1"/>
  <c r="D123" i="1"/>
  <c r="J122" i="1"/>
  <c r="J121" i="1"/>
  <c r="J120" i="1"/>
  <c r="J119" i="1"/>
  <c r="J118" i="1"/>
  <c r="J117" i="1"/>
  <c r="J116" i="1"/>
  <c r="J115" i="1"/>
  <c r="J114" i="1"/>
  <c r="E114" i="1"/>
  <c r="I113" i="1"/>
  <c r="H113" i="1"/>
  <c r="G113" i="1"/>
  <c r="F113" i="1"/>
  <c r="E113" i="1"/>
  <c r="D113" i="1"/>
  <c r="J112" i="1"/>
  <c r="J111" i="1"/>
  <c r="J110" i="1"/>
  <c r="I109" i="1"/>
  <c r="H109" i="1"/>
  <c r="G109" i="1"/>
  <c r="F109" i="1"/>
  <c r="J109" i="1" s="1"/>
  <c r="E109" i="1"/>
  <c r="D109" i="1"/>
  <c r="J108" i="1"/>
  <c r="E108" i="1"/>
  <c r="J107" i="1"/>
  <c r="J106" i="1"/>
  <c r="E106" i="1"/>
  <c r="I105" i="1"/>
  <c r="H105" i="1"/>
  <c r="G105" i="1"/>
  <c r="F105" i="1"/>
  <c r="E105" i="1"/>
  <c r="D105" i="1"/>
  <c r="J104" i="1"/>
  <c r="J103" i="1"/>
  <c r="J102" i="1"/>
  <c r="J101" i="1"/>
  <c r="I100" i="1"/>
  <c r="H100" i="1"/>
  <c r="G100" i="1"/>
  <c r="F100" i="1"/>
  <c r="E100" i="1"/>
  <c r="D100" i="1"/>
  <c r="J99" i="1"/>
  <c r="J98" i="1"/>
  <c r="I97" i="1"/>
  <c r="H97" i="1"/>
  <c r="G97" i="1"/>
  <c r="F97" i="1"/>
  <c r="E97" i="1"/>
  <c r="D97" i="1"/>
  <c r="J96" i="1"/>
  <c r="J95" i="1"/>
  <c r="J94" i="1"/>
  <c r="J93" i="1"/>
  <c r="J92" i="1"/>
  <c r="I91" i="1"/>
  <c r="H91" i="1"/>
  <c r="G91" i="1"/>
  <c r="F91" i="1"/>
  <c r="J91" i="1" s="1"/>
  <c r="E91" i="1"/>
  <c r="D91" i="1"/>
  <c r="J90" i="1"/>
  <c r="J89" i="1"/>
  <c r="J88" i="1"/>
  <c r="J87" i="1"/>
  <c r="J86" i="1"/>
  <c r="J85" i="1"/>
  <c r="J84" i="1"/>
  <c r="J83" i="1"/>
  <c r="J82" i="1"/>
  <c r="J81" i="1"/>
  <c r="J80" i="1"/>
  <c r="I79" i="1"/>
  <c r="H79" i="1"/>
  <c r="G79" i="1"/>
  <c r="F79" i="1"/>
  <c r="E79" i="1"/>
  <c r="D79" i="1"/>
  <c r="J78" i="1"/>
  <c r="J77" i="1"/>
  <c r="J76" i="1"/>
  <c r="J75" i="1"/>
  <c r="J74" i="1"/>
  <c r="H74" i="1" s="1"/>
  <c r="H71" i="1" s="1"/>
  <c r="E74" i="1"/>
  <c r="E71" i="1" s="1"/>
  <c r="J73" i="1"/>
  <c r="J72" i="1"/>
  <c r="I71" i="1"/>
  <c r="F71" i="1"/>
  <c r="J71" i="1" s="1"/>
  <c r="D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E58" i="1"/>
  <c r="E56" i="1" s="1"/>
  <c r="J57" i="1"/>
  <c r="I56" i="1"/>
  <c r="H56" i="1"/>
  <c r="G56" i="1"/>
  <c r="F56" i="1"/>
  <c r="D56" i="1"/>
  <c r="J55" i="1"/>
  <c r="J54" i="1"/>
  <c r="J53" i="1"/>
  <c r="E53" i="1"/>
  <c r="J52" i="1"/>
  <c r="J51" i="1"/>
  <c r="J50" i="1"/>
  <c r="J49" i="1"/>
  <c r="J48" i="1"/>
  <c r="J47" i="1"/>
  <c r="J46" i="1"/>
  <c r="J45" i="1"/>
  <c r="J44" i="1"/>
  <c r="D44" i="1"/>
  <c r="I43" i="1"/>
  <c r="H43" i="1"/>
  <c r="G43" i="1"/>
  <c r="F43" i="1"/>
  <c r="E43" i="1"/>
  <c r="D43" i="1"/>
  <c r="J38" i="1"/>
  <c r="J37" i="1"/>
  <c r="J36" i="1"/>
  <c r="I35" i="1"/>
  <c r="H35" i="1"/>
  <c r="G35" i="1"/>
  <c r="F35" i="1"/>
  <c r="J35" i="1" s="1"/>
  <c r="E35" i="1"/>
  <c r="D35" i="1"/>
  <c r="J34" i="1"/>
  <c r="J33" i="1"/>
  <c r="J32" i="1"/>
  <c r="E32" i="1"/>
  <c r="E30" i="1" s="1"/>
  <c r="J31" i="1"/>
  <c r="I30" i="1"/>
  <c r="H30" i="1"/>
  <c r="G30" i="1"/>
  <c r="F30" i="1"/>
  <c r="D30" i="1"/>
  <c r="J29" i="1"/>
  <c r="J28" i="1"/>
  <c r="J27" i="1"/>
  <c r="E27" i="1"/>
  <c r="J26" i="1"/>
  <c r="J25" i="1"/>
  <c r="J24" i="1"/>
  <c r="J23" i="1"/>
  <c r="E23" i="1"/>
  <c r="E17" i="1" s="1"/>
  <c r="J22" i="1"/>
  <c r="J21" i="1"/>
  <c r="J20" i="1"/>
  <c r="J19" i="1"/>
  <c r="J18" i="1"/>
  <c r="I17" i="1"/>
  <c r="H17" i="1"/>
  <c r="G17" i="1"/>
  <c r="F17" i="1"/>
  <c r="D17" i="1"/>
  <c r="J16" i="1"/>
  <c r="J15" i="1"/>
  <c r="J14" i="1"/>
  <c r="I13" i="1"/>
  <c r="H13" i="1"/>
  <c r="G13" i="1"/>
  <c r="F13" i="1"/>
  <c r="J13" i="1" s="1"/>
  <c r="E13" i="1"/>
  <c r="D13" i="1"/>
  <c r="J12" i="1"/>
  <c r="J11" i="1"/>
  <c r="J10" i="1"/>
  <c r="I9" i="1"/>
  <c r="I39" i="1" s="1"/>
  <c r="H9" i="1"/>
  <c r="G9" i="1"/>
  <c r="F9" i="1"/>
  <c r="E9" i="1"/>
  <c r="D9" i="1"/>
  <c r="D183" i="1" l="1"/>
  <c r="G39" i="1"/>
  <c r="D39" i="1"/>
  <c r="D185" i="1" s="1"/>
  <c r="H39" i="1"/>
  <c r="J17" i="1"/>
  <c r="J30" i="1"/>
  <c r="J43" i="1"/>
  <c r="J56" i="1"/>
  <c r="J105" i="1"/>
  <c r="J113" i="1"/>
  <c r="J123" i="1"/>
  <c r="J126" i="1"/>
  <c r="E183" i="1"/>
  <c r="I183" i="1"/>
  <c r="I185" i="1" s="1"/>
  <c r="K185" i="1" s="1"/>
  <c r="E39" i="1"/>
  <c r="E185" i="1" s="1"/>
  <c r="J9" i="1"/>
  <c r="G74" i="1"/>
  <c r="G71" i="1" s="1"/>
  <c r="G183" i="1" s="1"/>
  <c r="G185" i="1" s="1"/>
  <c r="J79" i="1"/>
  <c r="J97" i="1"/>
  <c r="J100" i="1"/>
  <c r="F144" i="1"/>
  <c r="J144" i="1" s="1"/>
  <c r="F183" i="1"/>
  <c r="J183" i="1" s="1"/>
  <c r="H183" i="1"/>
  <c r="H185" i="1" s="1"/>
  <c r="F39" i="1"/>
  <c r="J167" i="1"/>
  <c r="F185" i="1" l="1"/>
  <c r="J185" i="1" s="1"/>
  <c r="J39" i="1"/>
</calcChain>
</file>

<file path=xl/comments1.xml><?xml version="1.0" encoding="utf-8"?>
<comments xmlns="http://schemas.openxmlformats.org/spreadsheetml/2006/main">
  <authors>
    <author/>
  </authors>
  <commentList>
    <comment ref="D37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E37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F37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D110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10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10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<sst xmlns="http://schemas.openxmlformats.org/spreadsheetml/2006/main" count="343" uniqueCount="335">
  <si>
    <t>Rozpočet ŠSČR pro rok 2024</t>
  </si>
  <si>
    <t>Příjmy</t>
  </si>
  <si>
    <t>Kapitola</t>
  </si>
  <si>
    <t>Podkapitola</t>
  </si>
  <si>
    <t>Schváleno pro rok 2023 konferencí</t>
  </si>
  <si>
    <t>Hospodaření k 31.12. 2023</t>
  </si>
  <si>
    <t>Návrh rozpočtu, verze 03</t>
  </si>
  <si>
    <t>čerpání</t>
  </si>
  <si>
    <t>Rozdíl proti rozpočtu</t>
  </si>
  <si>
    <t>1. Vlastní zdroje</t>
  </si>
  <si>
    <t>P1.1</t>
  </si>
  <si>
    <t>Členské příspěvky</t>
  </si>
  <si>
    <t>P1.2</t>
  </si>
  <si>
    <t xml:space="preserve">Krajské příspěvky </t>
  </si>
  <si>
    <t>P1.3</t>
  </si>
  <si>
    <t>Členské příspěvky, navýšení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</si>
  <si>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</si>
  <si>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</si>
  <si>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</si>
  <si>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</si>
  <si>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</si>
  <si>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</si>
  <si>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</si>
  <si>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</si>
  <si>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</si>
  <si>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</si>
  <si>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</si>
  <si>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</si>
  <si>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</si>
  <si>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</si>
  <si>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</si>
  <si>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</si>
  <si>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</si>
  <si>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</si>
  <si>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</si>
  <si>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</si>
  <si>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</si>
  <si>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</si>
  <si>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</si>
  <si>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</si>
  <si>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</si>
  <si>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</si>
  <si>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</si>
  <si>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</si>
  <si>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</si>
  <si>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</si>
  <si>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P3.15</t>
  </si>
  <si>
    <t>Příspěvky KAT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</si>
  <si>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</si>
  <si>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</si>
  <si>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</si>
  <si>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</si>
  <si>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</si>
  <si>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</si>
  <si>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</si>
  <si>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</si>
  <si>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</si>
  <si>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</si>
  <si>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</si>
  <si>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</si>
  <si>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</si>
  <si>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</si>
  <si>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>P5.2.1</t>
  </si>
  <si>
    <t>Půjčovné</t>
  </si>
  <si>
    <t xml:space="preserve">Celkem </t>
  </si>
  <si>
    <t>Výdaje</t>
  </si>
  <si>
    <t>Návrh                  Konference 2023</t>
  </si>
  <si>
    <t>1.Soutěže zahraniční - dospělí</t>
  </si>
  <si>
    <t>V1.1</t>
  </si>
  <si>
    <t>Olympiáda muži Maďarsko</t>
  </si>
  <si>
    <t>V1.2</t>
  </si>
  <si>
    <t>Olympiáda ženy Maďarsko</t>
  </si>
  <si>
    <t>V1.3</t>
  </si>
  <si>
    <t>ME jednotlivců muži Černá Hora</t>
  </si>
  <si>
    <t>V1.4</t>
  </si>
  <si>
    <t>ME jednotlivců ženy Řecko</t>
  </si>
  <si>
    <t>V1.5</t>
  </si>
  <si>
    <t>Mitropa muži Německo</t>
  </si>
  <si>
    <t>V1.6</t>
  </si>
  <si>
    <t>Mitropa ženy Německo</t>
  </si>
  <si>
    <t>V1.7</t>
  </si>
  <si>
    <t>Evropský pohár družstev, Srbsko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</si>
  <si>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</si>
  <si>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</si>
  <si>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</si>
  <si>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</si>
  <si>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</si>
  <si>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</si>
  <si>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</si>
  <si>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</si>
  <si>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</si>
  <si>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</si>
  <si>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</si>
  <si>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</si>
  <si>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</si>
  <si>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</si>
  <si>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</si>
  <si>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</si>
  <si>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</si>
  <si>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</si>
  <si>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</si>
  <si>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</si>
  <si>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</si>
  <si>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</si>
  <si>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</si>
  <si>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</si>
  <si>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</si>
  <si>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</si>
  <si>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</si>
  <si>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</si>
  <si>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</si>
  <si>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</si>
  <si>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</si>
  <si>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</si>
  <si>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</si>
  <si>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</si>
  <si>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</si>
  <si>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</si>
  <si>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</si>
  <si>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</si>
  <si>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</si>
  <si>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</si>
  <si>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</si>
  <si>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 xml:space="preserve">MS H,D </t>
  </si>
  <si>
    <t>V3.2</t>
  </si>
  <si>
    <t>MS H,D</t>
  </si>
  <si>
    <t>V3.3</t>
  </si>
  <si>
    <t>ME H,D 8-18, Praha</t>
  </si>
  <si>
    <t>V3.4</t>
  </si>
  <si>
    <t>MS juniorů a juniorek</t>
  </si>
  <si>
    <t>V3.5</t>
  </si>
  <si>
    <t>Olympiáda družstev do 16 let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</si>
  <si>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</si>
  <si>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</si>
  <si>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</si>
  <si>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</si>
  <si>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</si>
  <si>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</si>
  <si>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</si>
  <si>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</si>
  <si>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</si>
  <si>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</si>
  <si>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</si>
  <si>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</si>
  <si>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</si>
  <si>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</si>
  <si>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</si>
  <si>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</si>
  <si>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</si>
  <si>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</si>
  <si>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</si>
  <si>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</si>
  <si>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</si>
  <si>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</si>
  <si>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</si>
  <si>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</si>
  <si>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</si>
  <si>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</si>
  <si>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</si>
  <si>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</si>
  <si>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</si>
  <si>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</si>
  <si>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</si>
  <si>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</si>
  <si>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</si>
  <si>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</si>
  <si>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</si>
  <si>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</si>
  <si>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</si>
  <si>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</si>
  <si>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</si>
  <si>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</si>
  <si>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</si>
  <si>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</si>
  <si>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</si>
  <si>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</si>
  <si>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</si>
  <si>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</si>
  <si>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</si>
  <si>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</si>
  <si>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</si>
  <si>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</si>
  <si>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</si>
  <si>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</si>
  <si>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</si>
  <si>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</si>
  <si>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</si>
  <si>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Kdy bylo zaúčtováno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</si>
  <si>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</si>
  <si>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</si>
  <si>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</si>
  <si>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</si>
  <si>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</si>
  <si>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</si>
  <si>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</si>
  <si>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</si>
  <si>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</si>
  <si>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</si>
  <si>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</si>
  <si>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</si>
  <si>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</si>
  <si>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</si>
  <si>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</si>
  <si>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</si>
  <si>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</si>
  <si>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</si>
  <si>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</si>
  <si>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</si>
  <si>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</si>
  <si>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</si>
  <si>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</si>
  <si>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</si>
  <si>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</si>
  <si>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</si>
  <si>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</si>
  <si>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</si>
  <si>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</si>
  <si>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</si>
  <si>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</si>
  <si>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</si>
  <si>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</si>
  <si>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</si>
  <si>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</si>
  <si>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</si>
  <si>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</si>
  <si>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</si>
  <si>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</si>
  <si>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</si>
  <si>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</si>
  <si>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</si>
  <si>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</si>
  <si>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</si>
  <si>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</si>
  <si>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</si>
  <si>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</si>
  <si>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</si>
  <si>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</si>
  <si>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</si>
  <si>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</si>
  <si>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</si>
  <si>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</si>
  <si>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</si>
  <si>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</si>
  <si>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</si>
  <si>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</si>
  <si>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</si>
  <si>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</si>
  <si>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</si>
  <si>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</si>
  <si>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</si>
  <si>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</si>
  <si>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</si>
  <si>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</si>
  <si>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</si>
  <si>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</si>
  <si>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</si>
  <si>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</si>
  <si>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</si>
  <si>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</si>
  <si>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</si>
  <si>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</si>
  <si>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</si>
  <si>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</si>
  <si>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</si>
  <si>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</si>
  <si>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</si>
  <si>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</si>
  <si>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</si>
  <si>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</si>
  <si>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</si>
  <si>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</si>
  <si>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</si>
  <si>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</si>
  <si>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</si>
  <si>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</si>
  <si>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</si>
  <si>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</si>
  <si>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</si>
  <si>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</si>
  <si>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</si>
  <si>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</si>
  <si>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</si>
  <si>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</si>
  <si>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</si>
  <si>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</si>
  <si>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</si>
  <si>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</si>
  <si>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</si>
  <si>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</si>
  <si>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</si>
  <si>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</si>
  <si>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</si>
  <si>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</si>
  <si>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</si>
  <si>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</si>
  <si>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</si>
  <si>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</si>
  <si>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</si>
  <si>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</si>
  <si>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</si>
  <si>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</si>
  <si>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</si>
  <si>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</si>
  <si>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</si>
  <si>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</si>
  <si>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</si>
  <si>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</si>
  <si>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</si>
  <si>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</si>
  <si>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</si>
  <si>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</si>
  <si>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</si>
  <si>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</si>
  <si>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</si>
  <si>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</si>
  <si>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</si>
  <si>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</si>
  <si>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</si>
  <si>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</si>
  <si>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</si>
  <si>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</si>
  <si>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</si>
  <si>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</si>
  <si>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</si>
  <si>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Sociální fond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</si>
  <si>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</si>
  <si>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</si>
  <si>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</si>
  <si>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</si>
  <si>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</si>
  <si>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</si>
  <si>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</si>
  <si>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</si>
  <si>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Stav čerpání k 31.10. 2024</t>
  </si>
  <si>
    <t>183. VV ŠSČR, Zruč nad Sázavou 22. - 23.11.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</si>
</sst>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.00\ [$Kč-405];[Red]\-#,##0.00\ [$Kč-405]"/>
    <numFmt numFmtId="169" formatCode="#,##0&quot; Kč&quot;;[Red]\-#,##0&quot; Kč&quot;"/>
    <numFmt numFmtId="170" formatCode="#,##0\ &quot;Kč&quot;"/>
  </numFmts>
  <fonts count="10" x14ac:knownFonts="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CCFFFF"/>
        <bgColor rgb="FFCCFFCC"/>
      </patternFill>
    </fill>
    <fill>
      <patternFill patternType="solid">
        <fgColor rgb="FFFFCC99"/>
        <bgColor rgb="FFFBE5D6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BDD7EE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BDD7EE"/>
      </patternFill>
    </fill>
    <fill>
      <patternFill patternType="solid">
        <fgColor rgb="FFC0C0C0"/>
        <bgColor rgb="FFBDD7EE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BE5D6"/>
        <bgColor rgb="FFFFFFCC"/>
      </patternFill>
    </fill>
    <fill>
      <patternFill patternType="solid">
        <fgColor rgb="FFBDD7EE"/>
        <bgColor rgb="FFCCCCFF"/>
      </patternFill>
    </fill>
    <fill>
      <patternFill patternType="solid">
        <fgColor rgb="FFFFFF00"/>
        <bgColor rgb="FFFFFF00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1">
    <xf numFmtId="0" fontId="0" fillId="0" borderId="0"/>
    <xf numFmtId="0" fontId="9" fillId="2" borderId="0" applyBorder="0" applyProtection="0"/>
    <xf numFmtId="0" fontId="9" fillId="3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6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3" borderId="0" applyBorder="0" applyProtection="0"/>
    <xf numFmtId="0" fontId="9" fillId="9" borderId="0" applyBorder="0" applyProtection="0"/>
    <xf numFmtId="0" fontId="9" fillId="10" borderId="0" applyBorder="0" applyProtection="0"/>
    <xf numFmtId="0" fontId="9" fillId="8" borderId="0" applyBorder="0" applyProtection="0"/>
    <xf numFmtId="0" fontId="9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9" fillId="0" borderId="0"/>
    <xf numFmtId="0" fontId="9" fillId="0" borderId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4" borderId="0" xfId="0" applyFont="1" applyFill="1"/>
    <xf numFmtId="164" fontId="2" fillId="4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4" borderId="0" xfId="0" applyFont="1" applyFill="1"/>
    <xf numFmtId="164" fontId="3" fillId="4" borderId="0" xfId="0" applyNumberFormat="1" applyFont="1" applyFill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wrapText="1"/>
    </xf>
    <xf numFmtId="0" fontId="3" fillId="13" borderId="9" xfId="0" applyFont="1" applyFill="1" applyBorder="1" applyAlignment="1">
      <alignment horizontal="left"/>
    </xf>
    <xf numFmtId="0" fontId="3" fillId="13" borderId="10" xfId="0" applyFont="1" applyFill="1" applyBorder="1"/>
    <xf numFmtId="0" fontId="2" fillId="13" borderId="11" xfId="0" applyFont="1" applyFill="1" applyBorder="1"/>
    <xf numFmtId="164" fontId="3" fillId="13" borderId="12" xfId="0" applyNumberFormat="1" applyFont="1" applyFill="1" applyBorder="1" applyAlignment="1">
      <alignment horizontal="right"/>
    </xf>
    <xf numFmtId="0" fontId="2" fillId="5" borderId="0" xfId="0" applyFont="1" applyFill="1"/>
    <xf numFmtId="0" fontId="2" fillId="0" borderId="13" xfId="0" applyFont="1" applyBorder="1" applyAlignment="1">
      <alignment horizontal="left"/>
    </xf>
    <xf numFmtId="0" fontId="3" fillId="0" borderId="14" xfId="0" applyFont="1" applyBorder="1"/>
    <xf numFmtId="0" fontId="2" fillId="4" borderId="15" xfId="0" applyFont="1" applyFill="1" applyBorder="1"/>
    <xf numFmtId="165" fontId="2" fillId="4" borderId="16" xfId="0" applyNumberFormat="1" applyFont="1" applyFill="1" applyBorder="1"/>
    <xf numFmtId="165" fontId="2" fillId="0" borderId="16" xfId="0" applyNumberFormat="1" applyFont="1" applyBorder="1"/>
    <xf numFmtId="0" fontId="3" fillId="4" borderId="14" xfId="0" applyFont="1" applyFill="1" applyBorder="1"/>
    <xf numFmtId="0" fontId="3" fillId="13" borderId="13" xfId="0" applyFont="1" applyFill="1" applyBorder="1" applyAlignment="1">
      <alignment horizontal="left"/>
    </xf>
    <xf numFmtId="0" fontId="3" fillId="13" borderId="14" xfId="0" applyFont="1" applyFill="1" applyBorder="1"/>
    <xf numFmtId="0" fontId="2" fillId="13" borderId="15" xfId="0" applyFont="1" applyFill="1" applyBorder="1"/>
    <xf numFmtId="164" fontId="3" fillId="13" borderId="16" xfId="0" applyNumberFormat="1" applyFont="1" applyFill="1" applyBorder="1" applyAlignment="1">
      <alignment horizontal="right"/>
    </xf>
    <xf numFmtId="164" fontId="2" fillId="4" borderId="16" xfId="0" applyNumberFormat="1" applyFont="1" applyFill="1" applyBorder="1"/>
    <xf numFmtId="164" fontId="2" fillId="4" borderId="16" xfId="0" applyNumberFormat="1" applyFont="1" applyFill="1" applyBorder="1" applyAlignment="1">
      <alignment horizontal="right"/>
    </xf>
    <xf numFmtId="0" fontId="2" fillId="13" borderId="14" xfId="0" applyFont="1" applyFill="1" applyBorder="1"/>
    <xf numFmtId="166" fontId="2" fillId="4" borderId="16" xfId="0" applyNumberFormat="1" applyFont="1" applyFill="1" applyBorder="1"/>
    <xf numFmtId="166" fontId="2" fillId="0" borderId="16" xfId="0" applyNumberFormat="1" applyFont="1" applyBorder="1"/>
    <xf numFmtId="166" fontId="2" fillId="4" borderId="16" xfId="0" applyNumberFormat="1" applyFont="1" applyFill="1" applyBorder="1" applyAlignment="1">
      <alignment horizontal="right"/>
    </xf>
    <xf numFmtId="167" fontId="5" fillId="4" borderId="16" xfId="0" applyNumberFormat="1" applyFont="1" applyFill="1" applyBorder="1"/>
    <xf numFmtId="167" fontId="5" fillId="4" borderId="17" xfId="0" applyNumberFormat="1" applyFont="1" applyFill="1" applyBorder="1"/>
    <xf numFmtId="167" fontId="2" fillId="4" borderId="17" xfId="0" applyNumberFormat="1" applyFont="1" applyFill="1" applyBorder="1"/>
    <xf numFmtId="168" fontId="2" fillId="4" borderId="16" xfId="0" applyNumberFormat="1" applyFont="1" applyFill="1" applyBorder="1"/>
    <xf numFmtId="0" fontId="3" fillId="4" borderId="18" xfId="0" applyFont="1" applyFill="1" applyBorder="1" applyAlignment="1">
      <alignment horizontal="left"/>
    </xf>
    <xf numFmtId="0" fontId="2" fillId="4" borderId="19" xfId="0" applyFont="1" applyFill="1" applyBorder="1"/>
    <xf numFmtId="0" fontId="3" fillId="0" borderId="18" xfId="0" applyFont="1" applyBorder="1" applyAlignment="1">
      <alignment horizontal="left"/>
    </xf>
    <xf numFmtId="167" fontId="2" fillId="4" borderId="20" xfId="0" applyNumberFormat="1" applyFont="1" applyFill="1" applyBorder="1"/>
    <xf numFmtId="0" fontId="6" fillId="14" borderId="21" xfId="0" applyFont="1" applyFill="1" applyBorder="1" applyAlignment="1">
      <alignment horizontal="left"/>
    </xf>
    <xf numFmtId="0" fontId="3" fillId="14" borderId="22" xfId="0" applyFont="1" applyFill="1" applyBorder="1"/>
    <xf numFmtId="0" fontId="3" fillId="14" borderId="23" xfId="0" applyFont="1" applyFill="1" applyBorder="1"/>
    <xf numFmtId="164" fontId="3" fillId="14" borderId="24" xfId="0" applyNumberFormat="1" applyFont="1" applyFill="1" applyBorder="1" applyAlignment="1">
      <alignment horizontal="right"/>
    </xf>
    <xf numFmtId="164" fontId="3" fillId="14" borderId="25" xfId="0" applyNumberFormat="1" applyFont="1" applyFill="1" applyBorder="1" applyAlignment="1">
      <alignment horizontal="right"/>
    </xf>
    <xf numFmtId="0" fontId="2" fillId="8" borderId="0" xfId="0" applyFont="1" applyFill="1"/>
    <xf numFmtId="164" fontId="2" fillId="4" borderId="26" xfId="0" applyNumberFormat="1" applyFont="1" applyFill="1" applyBorder="1" applyAlignment="1">
      <alignment horizontal="right"/>
    </xf>
    <xf numFmtId="3" fontId="3" fillId="4" borderId="27" xfId="0" applyNumberFormat="1" applyFont="1" applyFill="1" applyBorder="1" applyAlignment="1">
      <alignment horizontal="center" vertical="center"/>
    </xf>
    <xf numFmtId="164" fontId="3" fillId="4" borderId="28" xfId="0" applyNumberFormat="1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left"/>
    </xf>
    <xf numFmtId="0" fontId="3" fillId="13" borderId="29" xfId="0" applyFont="1" applyFill="1" applyBorder="1"/>
    <xf numFmtId="0" fontId="2" fillId="13" borderId="30" xfId="0" applyFont="1" applyFill="1" applyBorder="1"/>
    <xf numFmtId="164" fontId="3" fillId="13" borderId="4" xfId="0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7" fillId="4" borderId="10" xfId="0" applyFont="1" applyFill="1" applyBorder="1"/>
    <xf numFmtId="169" fontId="2" fillId="4" borderId="12" xfId="0" applyNumberFormat="1" applyFont="1" applyFill="1" applyBorder="1"/>
    <xf numFmtId="0" fontId="2" fillId="4" borderId="11" xfId="0" applyFont="1" applyFill="1" applyBorder="1"/>
    <xf numFmtId="0" fontId="3" fillId="0" borderId="10" xfId="0" applyFont="1" applyBorder="1"/>
    <xf numFmtId="169" fontId="2" fillId="4" borderId="16" xfId="0" applyNumberFormat="1" applyFont="1" applyFill="1" applyBorder="1"/>
    <xf numFmtId="164" fontId="2" fillId="4" borderId="12" xfId="0" applyNumberFormat="1" applyFont="1" applyFill="1" applyBorder="1" applyAlignment="1">
      <alignment horizontal="right"/>
    </xf>
    <xf numFmtId="164" fontId="2" fillId="4" borderId="16" xfId="19" applyNumberFormat="1" applyFont="1" applyFill="1" applyBorder="1"/>
    <xf numFmtId="164" fontId="2" fillId="15" borderId="16" xfId="19" applyNumberFormat="1" applyFont="1" applyFill="1" applyBorder="1"/>
    <xf numFmtId="164" fontId="5" fillId="4" borderId="16" xfId="19" applyNumberFormat="1" applyFont="1" applyFill="1" applyBorder="1"/>
    <xf numFmtId="164" fontId="5" fillId="4" borderId="16" xfId="0" applyNumberFormat="1" applyFont="1" applyFill="1" applyBorder="1"/>
    <xf numFmtId="164" fontId="2" fillId="4" borderId="16" xfId="0" applyNumberFormat="1" applyFont="1" applyFill="1" applyBorder="1" applyAlignment="1">
      <alignment vertical="center"/>
    </xf>
    <xf numFmtId="164" fontId="4" fillId="13" borderId="16" xfId="0" applyNumberFormat="1" applyFont="1" applyFill="1" applyBorder="1" applyAlignment="1">
      <alignment horizontal="right"/>
    </xf>
    <xf numFmtId="0" fontId="2" fillId="4" borderId="15" xfId="0" applyFont="1" applyFill="1" applyBorder="1" applyAlignment="1">
      <alignment horizontal="left"/>
    </xf>
    <xf numFmtId="164" fontId="5" fillId="4" borderId="16" xfId="0" applyNumberFormat="1" applyFont="1" applyFill="1" applyBorder="1" applyAlignment="1">
      <alignment horizontal="right"/>
    </xf>
    <xf numFmtId="0" fontId="3" fillId="0" borderId="14" xfId="20" applyFont="1" applyBorder="1"/>
    <xf numFmtId="0" fontId="2" fillId="4" borderId="15" xfId="20" applyFont="1" applyFill="1" applyBorder="1"/>
    <xf numFmtId="164" fontId="2" fillId="4" borderId="12" xfId="0" applyNumberFormat="1" applyFont="1" applyFill="1" applyBorder="1"/>
    <xf numFmtId="0" fontId="3" fillId="0" borderId="31" xfId="20" applyFont="1" applyBorder="1"/>
    <xf numFmtId="0" fontId="2" fillId="4" borderId="19" xfId="20" applyFont="1" applyFill="1" applyBorder="1"/>
    <xf numFmtId="164" fontId="2" fillId="4" borderId="16" xfId="20" applyNumberFormat="1" applyFont="1" applyFill="1" applyBorder="1"/>
    <xf numFmtId="0" fontId="2" fillId="4" borderId="11" xfId="20" applyFont="1" applyFill="1" applyBorder="1"/>
    <xf numFmtId="0" fontId="3" fillId="0" borderId="10" xfId="20" applyFont="1" applyBorder="1"/>
    <xf numFmtId="0" fontId="2" fillId="4" borderId="0" xfId="20" applyFont="1" applyFill="1"/>
    <xf numFmtId="164" fontId="2" fillId="4" borderId="17" xfId="0" applyNumberFormat="1" applyFont="1" applyFill="1" applyBorder="1"/>
    <xf numFmtId="0" fontId="2" fillId="0" borderId="18" xfId="0" applyFont="1" applyBorder="1" applyAlignment="1">
      <alignment horizontal="left"/>
    </xf>
    <xf numFmtId="0" fontId="3" fillId="0" borderId="31" xfId="0" applyFont="1" applyBorder="1"/>
    <xf numFmtId="164" fontId="2" fillId="4" borderId="20" xfId="0" applyNumberFormat="1" applyFont="1" applyFill="1" applyBorder="1" applyAlignment="1">
      <alignment horizontal="right"/>
    </xf>
    <xf numFmtId="0" fontId="4" fillId="14" borderId="32" xfId="0" applyFont="1" applyFill="1" applyBorder="1" applyAlignment="1">
      <alignment horizontal="left"/>
    </xf>
    <xf numFmtId="0" fontId="2" fillId="14" borderId="23" xfId="0" applyFont="1" applyFill="1" applyBorder="1"/>
    <xf numFmtId="0" fontId="2" fillId="0" borderId="33" xfId="0" applyFont="1" applyBorder="1" applyAlignment="1">
      <alignment horizontal="left"/>
    </xf>
    <xf numFmtId="0" fontId="4" fillId="0" borderId="34" xfId="0" applyFont="1" applyBorder="1"/>
    <xf numFmtId="0" fontId="4" fillId="14" borderId="34" xfId="0" applyFont="1" applyFill="1" applyBorder="1"/>
    <xf numFmtId="0" fontId="5" fillId="14" borderId="26" xfId="0" applyFont="1" applyFill="1" applyBorder="1"/>
    <xf numFmtId="164" fontId="4" fillId="14" borderId="25" xfId="0" applyNumberFormat="1" applyFont="1" applyFill="1" applyBorder="1" applyAlignment="1">
      <alignment horizontal="right"/>
    </xf>
    <xf numFmtId="170" fontId="2" fillId="0" borderId="0" xfId="0" applyNumberFormat="1" applyFont="1"/>
    <xf numFmtId="170" fontId="2" fillId="4" borderId="0" xfId="0" applyNumberFormat="1" applyFont="1" applyFill="1"/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DD7EE"/>
      <rgbColor rgb="FFCCFFCC"/>
      <rgbColor rgb="FFFFFF99"/>
      <rgbColor rgb="FF99CCFF"/>
      <rgbColor rgb="FFFBE5D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W185"/>
  <sheetViews>
    <sheetView tabSelected="1" zoomScale="90" zoomScaleNormal="90" workbookViewId="0">
      <pane xSplit="2" topLeftCell="C1" activePane="topRight" state="frozen"/>
      <selection activeCell="A147" sqref="A147"/>
      <selection pane="topRight" activeCell="N31" sqref="N31"/>
    </sheetView>
  </sheetViews>
  <sheetFormatPr defaultColWidth="8.7109375" defaultRowHeight="15" x14ac:dyDescent="0.25"/>
  <cols>
    <col min="1" max="1" width="2" style="1" customWidth="1"/>
    <col min="2" max="2" width="8.85546875" style="2" customWidth="1"/>
    <col min="3" max="3" width="42.42578125" style="3" customWidth="1"/>
    <col min="4" max="5" width="19.42578125" style="4" hidden="1" customWidth="1"/>
    <col min="6" max="6" width="19.42578125" style="4" customWidth="1"/>
    <col min="7" max="8" width="19.42578125" style="4" hidden="1" customWidth="1"/>
    <col min="9" max="10" width="19.42578125" style="4" customWidth="1"/>
    <col min="11" max="11" width="14.7109375" style="95" customWidth="1"/>
    <col min="12" max="231" width="9.140625" style="2" customWidth="1"/>
    <col min="1019" max="1021" width="11.5703125" customWidth="1"/>
  </cols>
  <sheetData>
    <row r="1" spans="1:167" x14ac:dyDescent="0.25">
      <c r="A1" s="5" t="s">
        <v>0</v>
      </c>
    </row>
    <row r="3" spans="1:167" x14ac:dyDescent="0.25">
      <c r="A3" s="6" t="s">
        <v>333</v>
      </c>
      <c r="B3" s="6"/>
      <c r="C3" s="7"/>
    </row>
    <row r="4" spans="1:167" x14ac:dyDescent="0.25">
      <c r="A4" s="6" t="s">
        <v>334</v>
      </c>
      <c r="B4" s="6"/>
      <c r="C4" s="7"/>
    </row>
    <row r="5" spans="1:167" x14ac:dyDescent="0.25">
      <c r="A5" s="6"/>
      <c r="B5" s="6"/>
      <c r="C5" s="7"/>
      <c r="F5" s="8"/>
      <c r="G5" s="8"/>
      <c r="H5" s="8"/>
      <c r="I5" s="8"/>
      <c r="J5" s="8"/>
    </row>
    <row r="6" spans="1:167" x14ac:dyDescent="0.25">
      <c r="A6" s="6"/>
      <c r="B6" s="6"/>
      <c r="C6" s="7"/>
    </row>
    <row r="7" spans="1:167" x14ac:dyDescent="0.25">
      <c r="A7" s="9" t="s">
        <v>1</v>
      </c>
      <c r="B7" s="10"/>
      <c r="C7" s="11"/>
      <c r="D7" s="12">
        <v>2023</v>
      </c>
      <c r="E7" s="12">
        <v>2023</v>
      </c>
      <c r="F7" s="12">
        <v>2024</v>
      </c>
      <c r="G7" s="13">
        <v>45473</v>
      </c>
      <c r="H7" s="13">
        <v>45504</v>
      </c>
      <c r="I7" s="13">
        <v>45596</v>
      </c>
      <c r="J7" s="13">
        <v>45596</v>
      </c>
    </row>
    <row r="8" spans="1:167" ht="30.75" customHeight="1" x14ac:dyDescent="0.25">
      <c r="A8" s="14" t="s">
        <v>2</v>
      </c>
      <c r="B8" s="15"/>
      <c r="C8" s="16" t="s">
        <v>3</v>
      </c>
      <c r="D8" s="17" t="s">
        <v>4</v>
      </c>
      <c r="E8" s="17" t="s">
        <v>5</v>
      </c>
      <c r="F8" s="17" t="s">
        <v>6</v>
      </c>
      <c r="G8" s="17" t="s">
        <v>7</v>
      </c>
      <c r="H8" s="17" t="s">
        <v>7</v>
      </c>
      <c r="I8" s="17" t="s">
        <v>7</v>
      </c>
      <c r="J8" s="17" t="s">
        <v>8</v>
      </c>
    </row>
    <row r="9" spans="1:167" x14ac:dyDescent="0.25">
      <c r="A9" s="18" t="s">
        <v>9</v>
      </c>
      <c r="B9" s="19"/>
      <c r="C9" s="20"/>
      <c r="D9" s="21">
        <f>SUM(D10:D11)</f>
        <v>2710000</v>
      </c>
      <c r="E9" s="21">
        <f>SUM(E10:E11)</f>
        <v>2896394</v>
      </c>
      <c r="F9" s="21">
        <f>SUM(F10:F12)</f>
        <v>4145000</v>
      </c>
      <c r="G9" s="21">
        <f>SUM(G10:G12)</f>
        <v>4027900</v>
      </c>
      <c r="H9" s="21">
        <f>SUM(H10:H12)</f>
        <v>4030075</v>
      </c>
      <c r="I9" s="21">
        <f>SUM(I10:I12)</f>
        <v>4271840</v>
      </c>
      <c r="J9" s="21">
        <f t="shared" ref="J9:J39" si="0">F9-I9</f>
        <v>-126840</v>
      </c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</row>
    <row r="10" spans="1:167" x14ac:dyDescent="0.25">
      <c r="A10" s="23"/>
      <c r="B10" s="24" t="s">
        <v>10</v>
      </c>
      <c r="C10" s="25" t="s">
        <v>11</v>
      </c>
      <c r="D10" s="26">
        <v>1410000</v>
      </c>
      <c r="E10" s="26">
        <v>1474794</v>
      </c>
      <c r="F10" s="26">
        <v>1475000</v>
      </c>
      <c r="G10" s="26">
        <v>2654675</v>
      </c>
      <c r="H10" s="26">
        <v>2655930</v>
      </c>
      <c r="I10" s="26">
        <v>2813675</v>
      </c>
      <c r="J10" s="21">
        <f t="shared" si="0"/>
        <v>-1338675</v>
      </c>
    </row>
    <row r="11" spans="1:167" x14ac:dyDescent="0.25">
      <c r="A11" s="23"/>
      <c r="B11" s="24" t="s">
        <v>12</v>
      </c>
      <c r="C11" s="25" t="s">
        <v>13</v>
      </c>
      <c r="D11" s="26">
        <v>1300000</v>
      </c>
      <c r="E11" s="26">
        <v>1421600</v>
      </c>
      <c r="F11" s="26">
        <v>1420000</v>
      </c>
      <c r="G11" s="26">
        <v>1373225</v>
      </c>
      <c r="H11" s="27">
        <v>1374145</v>
      </c>
      <c r="I11" s="27">
        <v>1458165</v>
      </c>
      <c r="J11" s="21">
        <f t="shared" si="0"/>
        <v>-38165</v>
      </c>
    </row>
    <row r="12" spans="1:167" x14ac:dyDescent="0.25">
      <c r="A12" s="23"/>
      <c r="B12" s="28" t="s">
        <v>14</v>
      </c>
      <c r="C12" s="25" t="s">
        <v>15</v>
      </c>
      <c r="D12" s="26"/>
      <c r="E12" s="26"/>
      <c r="F12" s="26">
        <v>1250000</v>
      </c>
      <c r="G12" s="26"/>
      <c r="H12" s="26"/>
      <c r="I12" s="26"/>
      <c r="J12" s="21">
        <f t="shared" si="0"/>
        <v>1250000</v>
      </c>
    </row>
    <row r="13" spans="1:167" s="22" customFormat="1" x14ac:dyDescent="0.25">
      <c r="A13" s="29" t="s">
        <v>16</v>
      </c>
      <c r="B13" s="30"/>
      <c r="C13" s="31"/>
      <c r="D13" s="32">
        <f t="shared" ref="D13:I13" si="1">SUM(D14:D16)</f>
        <v>14000000</v>
      </c>
      <c r="E13" s="32">
        <f t="shared" si="1"/>
        <v>14508970</v>
      </c>
      <c r="F13" s="32">
        <f t="shared" si="1"/>
        <v>13500000</v>
      </c>
      <c r="G13" s="32">
        <f t="shared" si="1"/>
        <v>12638101</v>
      </c>
      <c r="H13" s="32">
        <f t="shared" si="1"/>
        <v>12638101</v>
      </c>
      <c r="I13" s="32">
        <f t="shared" si="1"/>
        <v>12638101</v>
      </c>
      <c r="J13" s="21">
        <f t="shared" si="0"/>
        <v>861899</v>
      </c>
      <c r="K13" s="9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167" x14ac:dyDescent="0.25">
      <c r="A14" s="23"/>
      <c r="B14" s="24" t="s">
        <v>17</v>
      </c>
      <c r="C14" s="25" t="s">
        <v>18</v>
      </c>
      <c r="D14" s="33"/>
      <c r="E14" s="33">
        <v>9400601</v>
      </c>
      <c r="F14" s="33">
        <v>9400000</v>
      </c>
      <c r="G14" s="33">
        <v>9770538</v>
      </c>
      <c r="H14" s="33">
        <v>9770538</v>
      </c>
      <c r="I14" s="33">
        <v>9770538</v>
      </c>
      <c r="J14" s="21">
        <f t="shared" si="0"/>
        <v>-370538</v>
      </c>
    </row>
    <row r="15" spans="1:167" x14ac:dyDescent="0.25">
      <c r="A15" s="23"/>
      <c r="B15" s="24" t="s">
        <v>19</v>
      </c>
      <c r="C15" s="25" t="s">
        <v>20</v>
      </c>
      <c r="D15" s="34"/>
      <c r="E15" s="34">
        <v>2845261</v>
      </c>
      <c r="F15" s="34">
        <v>2280000</v>
      </c>
      <c r="G15" s="34">
        <v>2867563</v>
      </c>
      <c r="H15" s="34">
        <v>2867563</v>
      </c>
      <c r="I15" s="34">
        <v>2227319</v>
      </c>
      <c r="J15" s="21">
        <f t="shared" si="0"/>
        <v>52681</v>
      </c>
    </row>
    <row r="16" spans="1:167" ht="15.75" customHeight="1" x14ac:dyDescent="0.25">
      <c r="A16" s="23"/>
      <c r="B16" s="24" t="s">
        <v>21</v>
      </c>
      <c r="C16" s="25" t="s">
        <v>22</v>
      </c>
      <c r="D16" s="33">
        <v>14000000</v>
      </c>
      <c r="E16" s="33">
        <v>2263108</v>
      </c>
      <c r="F16" s="33">
        <v>1820000</v>
      </c>
      <c r="G16" s="33"/>
      <c r="H16" s="33"/>
      <c r="I16" s="33">
        <v>640244</v>
      </c>
      <c r="J16" s="21">
        <f t="shared" si="0"/>
        <v>1179756</v>
      </c>
    </row>
    <row r="17" spans="1:167" s="22" customFormat="1" x14ac:dyDescent="0.25">
      <c r="A17" s="29" t="s">
        <v>23</v>
      </c>
      <c r="B17" s="35"/>
      <c r="C17" s="31"/>
      <c r="D17" s="21">
        <f t="shared" ref="D17:I17" si="2">SUM(D18:D29)</f>
        <v>1593000</v>
      </c>
      <c r="E17" s="21">
        <f t="shared" si="2"/>
        <v>1871944.9100000001</v>
      </c>
      <c r="F17" s="21">
        <f t="shared" si="2"/>
        <v>1825000</v>
      </c>
      <c r="G17" s="21">
        <f t="shared" si="2"/>
        <v>322474.84999999998</v>
      </c>
      <c r="H17" s="21">
        <f t="shared" si="2"/>
        <v>332917.38</v>
      </c>
      <c r="I17" s="21">
        <f t="shared" si="2"/>
        <v>1305660.3799999999</v>
      </c>
      <c r="J17" s="21">
        <f t="shared" si="0"/>
        <v>519339.62000000011</v>
      </c>
      <c r="K17" s="9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167" x14ac:dyDescent="0.25">
      <c r="A18" s="23"/>
      <c r="B18" s="24" t="s">
        <v>24</v>
      </c>
      <c r="C18" s="25" t="s">
        <v>25</v>
      </c>
      <c r="D18" s="36">
        <v>410000</v>
      </c>
      <c r="E18" s="36">
        <v>480693.4</v>
      </c>
      <c r="F18" s="36">
        <v>500000</v>
      </c>
      <c r="G18" s="36">
        <v>151096</v>
      </c>
      <c r="H18" s="37">
        <v>150072</v>
      </c>
      <c r="I18" s="37">
        <v>380952.38</v>
      </c>
      <c r="J18" s="21">
        <f t="shared" si="0"/>
        <v>119047.62</v>
      </c>
    </row>
    <row r="19" spans="1:167" x14ac:dyDescent="0.25">
      <c r="A19" s="23"/>
      <c r="B19" s="24" t="s">
        <v>26</v>
      </c>
      <c r="C19" s="25" t="s">
        <v>27</v>
      </c>
      <c r="D19" s="38">
        <v>70000</v>
      </c>
      <c r="E19" s="38">
        <v>52797.440000000002</v>
      </c>
      <c r="F19" s="38">
        <v>60000</v>
      </c>
      <c r="G19" s="38">
        <v>24756.85</v>
      </c>
      <c r="H19" s="38">
        <v>30259.88</v>
      </c>
      <c r="I19" s="38">
        <v>56981.75</v>
      </c>
      <c r="J19" s="21">
        <f t="shared" si="0"/>
        <v>3018.25</v>
      </c>
    </row>
    <row r="20" spans="1:167" x14ac:dyDescent="0.25">
      <c r="A20" s="23"/>
      <c r="B20" s="24" t="s">
        <v>28</v>
      </c>
      <c r="C20" s="25" t="s">
        <v>29</v>
      </c>
      <c r="D20" s="36">
        <v>490000</v>
      </c>
      <c r="E20" s="36">
        <v>519820</v>
      </c>
      <c r="F20" s="36">
        <v>530000</v>
      </c>
      <c r="G20" s="36">
        <v>49560</v>
      </c>
      <c r="H20" s="36">
        <v>50460</v>
      </c>
      <c r="I20" s="36">
        <v>212900</v>
      </c>
      <c r="J20" s="21">
        <f t="shared" si="0"/>
        <v>317100</v>
      </c>
    </row>
    <row r="21" spans="1:167" x14ac:dyDescent="0.25">
      <c r="A21" s="23"/>
      <c r="B21" s="24" t="s">
        <v>30</v>
      </c>
      <c r="C21" s="25" t="s">
        <v>31</v>
      </c>
      <c r="D21" s="36">
        <v>190000</v>
      </c>
      <c r="E21" s="39">
        <v>188000</v>
      </c>
      <c r="F21" s="39">
        <v>190000</v>
      </c>
      <c r="G21" s="39"/>
      <c r="H21" s="39"/>
      <c r="I21" s="39">
        <v>183250</v>
      </c>
      <c r="J21" s="21">
        <f t="shared" si="0"/>
        <v>6750</v>
      </c>
    </row>
    <row r="22" spans="1:167" x14ac:dyDescent="0.25">
      <c r="A22" s="23"/>
      <c r="B22" s="24" t="s">
        <v>32</v>
      </c>
      <c r="C22" s="25" t="s">
        <v>33</v>
      </c>
      <c r="D22" s="36">
        <v>58000</v>
      </c>
      <c r="E22" s="40">
        <v>57600</v>
      </c>
      <c r="F22" s="40">
        <v>58000</v>
      </c>
      <c r="G22" s="40"/>
      <c r="H22" s="40"/>
      <c r="I22" s="40">
        <v>58800</v>
      </c>
      <c r="J22" s="21">
        <f t="shared" si="0"/>
        <v>-800</v>
      </c>
    </row>
    <row r="23" spans="1:167" x14ac:dyDescent="0.25">
      <c r="A23" s="23"/>
      <c r="B23" s="24" t="s">
        <v>34</v>
      </c>
      <c r="C23" s="25" t="s">
        <v>35</v>
      </c>
      <c r="D23" s="39">
        <v>70000</v>
      </c>
      <c r="E23" s="39">
        <f>74800+1850+200</f>
        <v>76850</v>
      </c>
      <c r="F23" s="39">
        <v>70000</v>
      </c>
      <c r="G23" s="39"/>
      <c r="H23" s="39"/>
      <c r="I23" s="39">
        <v>12600</v>
      </c>
      <c r="J23" s="21">
        <f t="shared" si="0"/>
        <v>57400</v>
      </c>
    </row>
    <row r="24" spans="1:167" x14ac:dyDescent="0.25">
      <c r="A24" s="23"/>
      <c r="B24" s="24" t="s">
        <v>36</v>
      </c>
      <c r="C24" s="25" t="s">
        <v>37</v>
      </c>
      <c r="D24" s="36">
        <v>80000</v>
      </c>
      <c r="E24" s="36">
        <v>93761.5</v>
      </c>
      <c r="F24" s="36">
        <v>90000</v>
      </c>
      <c r="G24" s="36">
        <v>8730</v>
      </c>
      <c r="H24" s="36">
        <v>10490</v>
      </c>
      <c r="I24" s="36">
        <v>83271.75</v>
      </c>
      <c r="J24" s="21">
        <f t="shared" si="0"/>
        <v>6728.25</v>
      </c>
    </row>
    <row r="25" spans="1:167" x14ac:dyDescent="0.25">
      <c r="A25" s="23"/>
      <c r="B25" s="24" t="s">
        <v>38</v>
      </c>
      <c r="C25" s="25" t="s">
        <v>39</v>
      </c>
      <c r="D25" s="36">
        <v>75000</v>
      </c>
      <c r="E25" s="36">
        <v>76324</v>
      </c>
      <c r="F25" s="36">
        <v>75000</v>
      </c>
      <c r="G25" s="36">
        <v>2600</v>
      </c>
      <c r="H25" s="36">
        <v>2600</v>
      </c>
      <c r="I25" s="36">
        <v>3500</v>
      </c>
      <c r="J25" s="21">
        <f t="shared" si="0"/>
        <v>71500</v>
      </c>
    </row>
    <row r="26" spans="1:167" x14ac:dyDescent="0.25">
      <c r="A26" s="23"/>
      <c r="B26" s="24" t="s">
        <v>40</v>
      </c>
      <c r="C26" s="25" t="s">
        <v>41</v>
      </c>
      <c r="D26" s="36">
        <v>80000</v>
      </c>
      <c r="E26" s="36">
        <v>119679</v>
      </c>
      <c r="F26" s="36">
        <v>100000</v>
      </c>
      <c r="G26" s="36">
        <v>16102</v>
      </c>
      <c r="H26" s="36">
        <v>13505</v>
      </c>
      <c r="I26" s="36">
        <v>169074</v>
      </c>
      <c r="J26" s="21">
        <f t="shared" si="0"/>
        <v>-69074</v>
      </c>
    </row>
    <row r="27" spans="1:167" x14ac:dyDescent="0.25">
      <c r="A27" s="23"/>
      <c r="B27" s="24" t="s">
        <v>42</v>
      </c>
      <c r="C27" s="25" t="s">
        <v>43</v>
      </c>
      <c r="D27" s="41">
        <v>15000</v>
      </c>
      <c r="E27" s="41">
        <f>19200+1501</f>
        <v>20701</v>
      </c>
      <c r="F27" s="41">
        <v>12000</v>
      </c>
      <c r="G27" s="41"/>
      <c r="H27" s="41"/>
      <c r="I27" s="41">
        <v>1100</v>
      </c>
      <c r="J27" s="21">
        <f t="shared" si="0"/>
        <v>10900</v>
      </c>
    </row>
    <row r="28" spans="1:167" x14ac:dyDescent="0.25">
      <c r="A28" s="23"/>
      <c r="B28" s="24" t="s">
        <v>44</v>
      </c>
      <c r="C28" s="25" t="s">
        <v>45</v>
      </c>
      <c r="D28" s="36">
        <v>50000</v>
      </c>
      <c r="E28" s="36">
        <v>182516.57</v>
      </c>
      <c r="F28" s="36">
        <v>140000</v>
      </c>
      <c r="G28" s="36">
        <v>69630</v>
      </c>
      <c r="H28" s="36">
        <v>75530.5</v>
      </c>
      <c r="I28" s="36">
        <v>143230.5</v>
      </c>
      <c r="J28" s="21">
        <f t="shared" si="0"/>
        <v>-3230.5</v>
      </c>
    </row>
    <row r="29" spans="1:167" x14ac:dyDescent="0.25">
      <c r="A29" s="23"/>
      <c r="B29" s="24" t="s">
        <v>46</v>
      </c>
      <c r="C29" s="25" t="s">
        <v>47</v>
      </c>
      <c r="D29" s="36">
        <v>5000</v>
      </c>
      <c r="E29" s="36">
        <v>3202</v>
      </c>
      <c r="F29" s="42">
        <v>0</v>
      </c>
      <c r="G29" s="42"/>
      <c r="H29" s="42"/>
      <c r="I29" s="42"/>
      <c r="J29" s="21">
        <f t="shared" si="0"/>
        <v>0</v>
      </c>
    </row>
    <row r="30" spans="1:167" x14ac:dyDescent="0.25">
      <c r="A30" s="29" t="s">
        <v>48</v>
      </c>
      <c r="B30" s="30"/>
      <c r="C30" s="31"/>
      <c r="D30" s="32">
        <f t="shared" ref="D30:I30" si="3">SUM(D31:D34)</f>
        <v>1010000</v>
      </c>
      <c r="E30" s="32">
        <f t="shared" si="3"/>
        <v>1339340.0599999998</v>
      </c>
      <c r="F30" s="32">
        <f t="shared" si="3"/>
        <v>840000</v>
      </c>
      <c r="G30" s="32">
        <f t="shared" si="3"/>
        <v>414977</v>
      </c>
      <c r="H30" s="32">
        <f t="shared" si="3"/>
        <v>574559.84</v>
      </c>
      <c r="I30" s="32">
        <f t="shared" si="3"/>
        <v>822317.02</v>
      </c>
      <c r="J30" s="21">
        <f t="shared" si="0"/>
        <v>17682.979999999981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</row>
    <row r="31" spans="1:167" x14ac:dyDescent="0.25">
      <c r="A31" s="23"/>
      <c r="B31" s="24" t="s">
        <v>49</v>
      </c>
      <c r="C31" s="25" t="s">
        <v>50</v>
      </c>
      <c r="D31" s="41">
        <v>80000</v>
      </c>
      <c r="E31" s="41">
        <v>43936.62</v>
      </c>
      <c r="F31" s="41">
        <v>50000</v>
      </c>
      <c r="G31" s="41">
        <v>21000</v>
      </c>
      <c r="H31" s="41">
        <v>21000</v>
      </c>
      <c r="I31" s="41">
        <v>21000</v>
      </c>
      <c r="J31" s="21">
        <f t="shared" si="0"/>
        <v>29000</v>
      </c>
    </row>
    <row r="32" spans="1:167" x14ac:dyDescent="0.25">
      <c r="A32" s="23"/>
      <c r="B32" s="24" t="s">
        <v>51</v>
      </c>
      <c r="C32" s="25" t="s">
        <v>52</v>
      </c>
      <c r="D32" s="34">
        <v>160000</v>
      </c>
      <c r="E32" s="34">
        <f>201744.49+210</f>
        <v>201954.49</v>
      </c>
      <c r="F32" s="34">
        <v>120000</v>
      </c>
      <c r="G32" s="34">
        <v>72585</v>
      </c>
      <c r="H32" s="34">
        <v>77077.87</v>
      </c>
      <c r="I32" s="34">
        <v>135467.01999999999</v>
      </c>
      <c r="J32" s="21">
        <f t="shared" si="0"/>
        <v>-15467.01999999999</v>
      </c>
    </row>
    <row r="33" spans="1:167" x14ac:dyDescent="0.25">
      <c r="A33" s="23"/>
      <c r="B33" s="24" t="s">
        <v>53</v>
      </c>
      <c r="C33" s="25" t="s">
        <v>54</v>
      </c>
      <c r="D33" s="34">
        <v>750000</v>
      </c>
      <c r="E33" s="34">
        <v>1074443.92</v>
      </c>
      <c r="F33" s="34">
        <v>650000</v>
      </c>
      <c r="G33" s="34">
        <v>312037</v>
      </c>
      <c r="H33" s="34">
        <v>467126.97</v>
      </c>
      <c r="I33" s="34">
        <v>642015</v>
      </c>
      <c r="J33" s="21">
        <f t="shared" si="0"/>
        <v>7985</v>
      </c>
    </row>
    <row r="34" spans="1:167" ht="15" customHeight="1" x14ac:dyDescent="0.25">
      <c r="A34" s="23"/>
      <c r="B34" s="24" t="s">
        <v>55</v>
      </c>
      <c r="C34" s="25" t="s">
        <v>56</v>
      </c>
      <c r="D34" s="34">
        <v>20000</v>
      </c>
      <c r="E34" s="34">
        <v>19005.03</v>
      </c>
      <c r="F34" s="34">
        <v>20000</v>
      </c>
      <c r="G34" s="34">
        <v>9355</v>
      </c>
      <c r="H34" s="34">
        <v>9355</v>
      </c>
      <c r="I34" s="34">
        <v>23835</v>
      </c>
      <c r="J34" s="21">
        <f t="shared" si="0"/>
        <v>-3835</v>
      </c>
    </row>
    <row r="35" spans="1:167" x14ac:dyDescent="0.25">
      <c r="A35" s="29" t="s">
        <v>57</v>
      </c>
      <c r="B35" s="35"/>
      <c r="C35" s="31"/>
      <c r="D35" s="32">
        <f t="shared" ref="D35:I35" si="4">SUM(D36:D37)</f>
        <v>190000</v>
      </c>
      <c r="E35" s="32">
        <f t="shared" si="4"/>
        <v>57817</v>
      </c>
      <c r="F35" s="32">
        <f t="shared" si="4"/>
        <v>62000</v>
      </c>
      <c r="G35" s="32">
        <f t="shared" si="4"/>
        <v>12000</v>
      </c>
      <c r="H35" s="32">
        <f t="shared" si="4"/>
        <v>12000</v>
      </c>
      <c r="I35" s="32">
        <f t="shared" si="4"/>
        <v>0</v>
      </c>
      <c r="J35" s="21">
        <f t="shared" si="0"/>
        <v>62000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</row>
    <row r="36" spans="1:167" s="3" customFormat="1" x14ac:dyDescent="0.25">
      <c r="A36" s="43"/>
      <c r="B36" s="28" t="s">
        <v>58</v>
      </c>
      <c r="C36" s="44" t="s">
        <v>59</v>
      </c>
      <c r="D36" s="34">
        <v>100000</v>
      </c>
      <c r="E36" s="34">
        <v>51250</v>
      </c>
      <c r="F36" s="34">
        <v>52000</v>
      </c>
      <c r="G36" s="34">
        <v>12000</v>
      </c>
      <c r="H36" s="34">
        <v>12000</v>
      </c>
      <c r="I36" s="34"/>
      <c r="J36" s="21">
        <f t="shared" si="0"/>
        <v>52000</v>
      </c>
      <c r="K36" s="96"/>
    </row>
    <row r="37" spans="1:167" x14ac:dyDescent="0.25">
      <c r="A37" s="23"/>
      <c r="B37" s="24" t="s">
        <v>60</v>
      </c>
      <c r="C37" s="25" t="s">
        <v>61</v>
      </c>
      <c r="D37" s="34">
        <v>90000</v>
      </c>
      <c r="E37" s="34">
        <v>6567</v>
      </c>
      <c r="F37" s="34">
        <v>10000</v>
      </c>
      <c r="G37" s="34"/>
      <c r="H37" s="34"/>
      <c r="I37" s="34"/>
      <c r="J37" s="21">
        <f t="shared" si="0"/>
        <v>10000</v>
      </c>
    </row>
    <row r="38" spans="1:167" x14ac:dyDescent="0.25">
      <c r="A38" s="45"/>
      <c r="B38" s="24" t="s">
        <v>62</v>
      </c>
      <c r="C38" s="44" t="s">
        <v>63</v>
      </c>
      <c r="D38" s="46"/>
      <c r="E38" s="41"/>
      <c r="F38" s="41"/>
      <c r="G38" s="41">
        <v>14820</v>
      </c>
      <c r="H38" s="41">
        <v>4020</v>
      </c>
      <c r="I38" s="41">
        <v>12120</v>
      </c>
      <c r="J38" s="21">
        <f t="shared" si="0"/>
        <v>-12120</v>
      </c>
    </row>
    <row r="39" spans="1:167" x14ac:dyDescent="0.25">
      <c r="A39" s="47" t="s">
        <v>64</v>
      </c>
      <c r="B39" s="48"/>
      <c r="C39" s="49"/>
      <c r="D39" s="50">
        <f t="shared" ref="D39:I39" si="5">D9+D13+D17+D30+D35</f>
        <v>19503000</v>
      </c>
      <c r="E39" s="51">
        <f t="shared" si="5"/>
        <v>20674465.969999999</v>
      </c>
      <c r="F39" s="51">
        <f t="shared" si="5"/>
        <v>20372000</v>
      </c>
      <c r="G39" s="51">
        <f t="shared" si="5"/>
        <v>17415452.850000001</v>
      </c>
      <c r="H39" s="51">
        <f t="shared" si="5"/>
        <v>17587653.219999999</v>
      </c>
      <c r="I39" s="51">
        <f t="shared" si="5"/>
        <v>19037918.399999999</v>
      </c>
      <c r="J39" s="21">
        <f t="shared" si="0"/>
        <v>1334081.6000000015</v>
      </c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</row>
    <row r="40" spans="1:167" s="2" customFormat="1" ht="15.75" customHeight="1" x14ac:dyDescent="0.25">
      <c r="A40" s="1"/>
      <c r="C40" s="7"/>
      <c r="D40" s="4"/>
      <c r="E40" s="4"/>
      <c r="F40" s="53"/>
      <c r="G40" s="53"/>
      <c r="H40" s="53"/>
      <c r="I40" s="53"/>
      <c r="J40" s="21"/>
      <c r="K40" s="95"/>
    </row>
    <row r="41" spans="1:167" x14ac:dyDescent="0.25">
      <c r="A41" s="9" t="s">
        <v>65</v>
      </c>
      <c r="B41" s="10"/>
      <c r="C41" s="11"/>
      <c r="D41" s="12">
        <v>2023</v>
      </c>
      <c r="E41" s="54">
        <v>2023</v>
      </c>
      <c r="F41" s="12">
        <v>2024</v>
      </c>
      <c r="G41" s="12"/>
      <c r="H41" s="12"/>
      <c r="I41" s="13">
        <v>45596</v>
      </c>
      <c r="J41" s="13">
        <v>45596</v>
      </c>
    </row>
    <row r="42" spans="1:167" ht="30.75" customHeight="1" x14ac:dyDescent="0.25">
      <c r="A42" s="14" t="s">
        <v>2</v>
      </c>
      <c r="B42" s="15"/>
      <c r="C42" s="16" t="s">
        <v>3</v>
      </c>
      <c r="D42" s="17" t="s">
        <v>66</v>
      </c>
      <c r="E42" s="55" t="s">
        <v>5</v>
      </c>
      <c r="F42" s="17" t="s">
        <v>6</v>
      </c>
      <c r="G42" s="17"/>
      <c r="H42" s="17"/>
      <c r="I42" s="17" t="s">
        <v>7</v>
      </c>
      <c r="J42" s="17" t="s">
        <v>8</v>
      </c>
    </row>
    <row r="43" spans="1:167" x14ac:dyDescent="0.25">
      <c r="A43" s="56" t="s">
        <v>67</v>
      </c>
      <c r="B43" s="57"/>
      <c r="C43" s="58"/>
      <c r="D43" s="59">
        <f>SUM(D44:D54)</f>
        <v>2188450</v>
      </c>
      <c r="E43" s="59">
        <f>SUM(E44:E55)</f>
        <v>1938088.8299999998</v>
      </c>
      <c r="F43" s="59">
        <f>SUM(F44:F54)</f>
        <v>2129500</v>
      </c>
      <c r="G43" s="59">
        <f>SUM(G44:G55)</f>
        <v>492438</v>
      </c>
      <c r="H43" s="59">
        <f>SUM(H44:H55)</f>
        <v>624448.94999999995</v>
      </c>
      <c r="I43" s="59">
        <f>SUM(I44:I55)</f>
        <v>1238930</v>
      </c>
      <c r="J43" s="21">
        <f t="shared" ref="J43:J74" si="6">F43-I43</f>
        <v>890570</v>
      </c>
    </row>
    <row r="44" spans="1:167" x14ac:dyDescent="0.25">
      <c r="A44" s="60"/>
      <c r="B44" s="24" t="s">
        <v>68</v>
      </c>
      <c r="C44" s="61" t="s">
        <v>69</v>
      </c>
      <c r="D44" s="62">
        <f>842750-65000</f>
        <v>777750</v>
      </c>
      <c r="E44" s="62">
        <v>699785.37</v>
      </c>
      <c r="F44" s="62">
        <v>832000</v>
      </c>
      <c r="G44" s="62"/>
      <c r="H44" s="62">
        <v>124357.5</v>
      </c>
      <c r="I44" s="62">
        <v>478884</v>
      </c>
      <c r="J44" s="21">
        <f t="shared" si="6"/>
        <v>353116</v>
      </c>
      <c r="K44" s="95">
        <v>120000</v>
      </c>
    </row>
    <row r="45" spans="1:167" x14ac:dyDescent="0.25">
      <c r="A45" s="60"/>
      <c r="B45" s="24" t="s">
        <v>70</v>
      </c>
      <c r="C45" s="61" t="s">
        <v>71</v>
      </c>
      <c r="D45" s="62">
        <v>542750</v>
      </c>
      <c r="E45" s="62">
        <v>495614.92</v>
      </c>
      <c r="F45" s="62">
        <v>526500</v>
      </c>
      <c r="G45" s="62"/>
      <c r="H45" s="62">
        <v>7881.5</v>
      </c>
      <c r="I45" s="62">
        <v>261823</v>
      </c>
      <c r="J45" s="21">
        <f t="shared" si="6"/>
        <v>264677</v>
      </c>
    </row>
    <row r="46" spans="1:167" x14ac:dyDescent="0.25">
      <c r="A46" s="60"/>
      <c r="B46" s="24" t="s">
        <v>72</v>
      </c>
      <c r="C46" s="63" t="s">
        <v>73</v>
      </c>
      <c r="D46" s="62">
        <v>118000</v>
      </c>
      <c r="E46" s="62">
        <v>130446.03</v>
      </c>
      <c r="F46" s="62">
        <v>146000</v>
      </c>
      <c r="G46" s="62"/>
      <c r="H46" s="62"/>
      <c r="I46" s="62">
        <v>-364</v>
      </c>
      <c r="J46" s="21">
        <f t="shared" si="6"/>
        <v>146364</v>
      </c>
    </row>
    <row r="47" spans="1:167" x14ac:dyDescent="0.25">
      <c r="A47" s="60"/>
      <c r="B47" s="24" t="s">
        <v>74</v>
      </c>
      <c r="C47" s="63" t="s">
        <v>75</v>
      </c>
      <c r="D47" s="62">
        <v>115200</v>
      </c>
      <c r="E47" s="62">
        <v>43773.27</v>
      </c>
      <c r="F47" s="62">
        <v>45000</v>
      </c>
      <c r="G47" s="62">
        <v>40543</v>
      </c>
      <c r="H47" s="62">
        <v>40543.33</v>
      </c>
      <c r="I47" s="62">
        <v>41465</v>
      </c>
      <c r="J47" s="21">
        <f t="shared" si="6"/>
        <v>3535</v>
      </c>
    </row>
    <row r="48" spans="1:167" x14ac:dyDescent="0.25">
      <c r="A48" s="60"/>
      <c r="B48" s="24" t="s">
        <v>76</v>
      </c>
      <c r="C48" s="63" t="s">
        <v>77</v>
      </c>
      <c r="D48" s="62">
        <v>111750</v>
      </c>
      <c r="E48" s="62">
        <v>101012.52</v>
      </c>
      <c r="F48" s="62">
        <v>95000</v>
      </c>
      <c r="G48" s="62">
        <v>85795</v>
      </c>
      <c r="H48" s="62">
        <v>85795.199999999997</v>
      </c>
      <c r="I48" s="62">
        <v>85795</v>
      </c>
      <c r="J48" s="21">
        <f t="shared" si="6"/>
        <v>9205</v>
      </c>
    </row>
    <row r="49" spans="1:11" x14ac:dyDescent="0.25">
      <c r="A49" s="60"/>
      <c r="B49" s="24" t="s">
        <v>78</v>
      </c>
      <c r="C49" s="63" t="s">
        <v>79</v>
      </c>
      <c r="D49" s="62">
        <v>138000</v>
      </c>
      <c r="E49" s="62">
        <v>98365.99</v>
      </c>
      <c r="F49" s="62">
        <v>85000</v>
      </c>
      <c r="G49" s="62">
        <v>73152</v>
      </c>
      <c r="H49" s="62">
        <v>74652.7</v>
      </c>
      <c r="I49" s="62">
        <v>74652</v>
      </c>
      <c r="J49" s="21">
        <f t="shared" si="6"/>
        <v>10348</v>
      </c>
    </row>
    <row r="50" spans="1:11" x14ac:dyDescent="0.25">
      <c r="A50" s="60"/>
      <c r="B50" s="64" t="s">
        <v>80</v>
      </c>
      <c r="C50" s="63" t="s">
        <v>81</v>
      </c>
      <c r="D50" s="62">
        <v>30000</v>
      </c>
      <c r="E50" s="62">
        <v>30000</v>
      </c>
      <c r="F50" s="62">
        <v>30000</v>
      </c>
      <c r="G50" s="62"/>
      <c r="H50" s="62"/>
      <c r="I50" s="62">
        <v>30000</v>
      </c>
      <c r="J50" s="21">
        <f t="shared" si="6"/>
        <v>0</v>
      </c>
    </row>
    <row r="51" spans="1:11" x14ac:dyDescent="0.25">
      <c r="A51" s="60"/>
      <c r="B51" s="64" t="s">
        <v>82</v>
      </c>
      <c r="C51" s="63" t="s">
        <v>83</v>
      </c>
      <c r="D51" s="62">
        <v>45000</v>
      </c>
      <c r="E51" s="62">
        <v>43318.400000000001</v>
      </c>
      <c r="F51" s="62">
        <v>45000</v>
      </c>
      <c r="G51" s="62">
        <v>15626</v>
      </c>
      <c r="H51" s="62">
        <v>15626.41</v>
      </c>
      <c r="I51" s="62">
        <v>15626</v>
      </c>
      <c r="J51" s="21">
        <f t="shared" si="6"/>
        <v>29374</v>
      </c>
      <c r="K51" s="95">
        <v>30000</v>
      </c>
    </row>
    <row r="52" spans="1:11" x14ac:dyDescent="0.25">
      <c r="A52" s="60"/>
      <c r="B52" s="24" t="s">
        <v>84</v>
      </c>
      <c r="C52" s="63" t="s">
        <v>85</v>
      </c>
      <c r="D52" s="62">
        <v>50000</v>
      </c>
      <c r="E52" s="62">
        <v>49242.65</v>
      </c>
      <c r="F52" s="62">
        <v>75000</v>
      </c>
      <c r="G52" s="62">
        <v>2427</v>
      </c>
      <c r="H52" s="62">
        <v>697.31</v>
      </c>
      <c r="I52" s="62">
        <v>694</v>
      </c>
      <c r="J52" s="21">
        <f t="shared" si="6"/>
        <v>74306</v>
      </c>
    </row>
    <row r="53" spans="1:11" x14ac:dyDescent="0.25">
      <c r="A53" s="60"/>
      <c r="B53" s="24" t="s">
        <v>86</v>
      </c>
      <c r="C53" s="63" t="s">
        <v>87</v>
      </c>
      <c r="D53" s="62">
        <v>60000</v>
      </c>
      <c r="E53" s="62">
        <f>11828.5+34701.18</f>
        <v>46529.68</v>
      </c>
      <c r="F53" s="62">
        <v>0</v>
      </c>
      <c r="G53" s="62">
        <v>24895</v>
      </c>
      <c r="H53" s="62">
        <v>24895</v>
      </c>
      <c r="I53" s="62">
        <v>355</v>
      </c>
      <c r="J53" s="21">
        <f t="shared" si="6"/>
        <v>-355</v>
      </c>
    </row>
    <row r="54" spans="1:11" x14ac:dyDescent="0.25">
      <c r="A54" s="60"/>
      <c r="B54" s="24" t="s">
        <v>88</v>
      </c>
      <c r="C54" s="63" t="s">
        <v>89</v>
      </c>
      <c r="D54" s="62">
        <v>200000</v>
      </c>
      <c r="E54" s="65">
        <v>200000</v>
      </c>
      <c r="F54" s="62">
        <v>250000</v>
      </c>
      <c r="G54" s="62">
        <v>250000</v>
      </c>
      <c r="H54" s="62">
        <v>250000</v>
      </c>
      <c r="I54" s="62">
        <v>250000</v>
      </c>
      <c r="J54" s="21">
        <f t="shared" si="6"/>
        <v>0</v>
      </c>
    </row>
    <row r="55" spans="1:11" x14ac:dyDescent="0.25">
      <c r="A55" s="60"/>
      <c r="B55" s="24" t="s">
        <v>90</v>
      </c>
      <c r="C55" s="61" t="s">
        <v>91</v>
      </c>
      <c r="D55" s="62"/>
      <c r="E55" s="66">
        <v>0</v>
      </c>
      <c r="F55" s="62">
        <v>24000</v>
      </c>
      <c r="G55" s="62"/>
      <c r="H55" s="62"/>
      <c r="I55" s="62"/>
      <c r="J55" s="21">
        <f t="shared" si="6"/>
        <v>24000</v>
      </c>
    </row>
    <row r="56" spans="1:11" x14ac:dyDescent="0.25">
      <c r="A56" s="29" t="s">
        <v>92</v>
      </c>
      <c r="B56" s="30"/>
      <c r="C56" s="31"/>
      <c r="D56" s="32">
        <f t="shared" ref="D56:I56" si="7">SUM(D57:D70)</f>
        <v>1765500</v>
      </c>
      <c r="E56" s="32">
        <f t="shared" si="7"/>
        <v>1749284.5</v>
      </c>
      <c r="F56" s="32">
        <f t="shared" si="7"/>
        <v>1953500</v>
      </c>
      <c r="G56" s="32">
        <f t="shared" si="7"/>
        <v>271000</v>
      </c>
      <c r="H56" s="32">
        <f t="shared" si="7"/>
        <v>849500</v>
      </c>
      <c r="I56" s="32">
        <f t="shared" si="7"/>
        <v>1442174</v>
      </c>
      <c r="J56" s="21">
        <f t="shared" si="6"/>
        <v>511326</v>
      </c>
    </row>
    <row r="57" spans="1:11" x14ac:dyDescent="0.25">
      <c r="A57" s="60"/>
      <c r="B57" s="24" t="s">
        <v>93</v>
      </c>
      <c r="C57" s="25" t="s">
        <v>94</v>
      </c>
      <c r="D57" s="67">
        <v>500000</v>
      </c>
      <c r="E57" s="67">
        <v>508346.5</v>
      </c>
      <c r="F57" s="67">
        <v>680000</v>
      </c>
      <c r="G57" s="67"/>
      <c r="H57" s="67">
        <v>250000</v>
      </c>
      <c r="I57" s="67">
        <v>578460</v>
      </c>
      <c r="J57" s="21">
        <f t="shared" si="6"/>
        <v>101540</v>
      </c>
    </row>
    <row r="58" spans="1:11" x14ac:dyDescent="0.25">
      <c r="A58" s="60"/>
      <c r="B58" s="24" t="s">
        <v>95</v>
      </c>
      <c r="C58" s="25" t="s">
        <v>96</v>
      </c>
      <c r="D58" s="67">
        <v>320000</v>
      </c>
      <c r="E58" s="67">
        <f>320000+16693/2</f>
        <v>328346.5</v>
      </c>
      <c r="F58" s="67">
        <v>360000</v>
      </c>
      <c r="G58" s="67"/>
      <c r="H58" s="67">
        <v>190000</v>
      </c>
      <c r="I58" s="67">
        <v>311540</v>
      </c>
      <c r="J58" s="21">
        <f t="shared" si="6"/>
        <v>48460</v>
      </c>
    </row>
    <row r="59" spans="1:11" x14ac:dyDescent="0.25">
      <c r="A59" s="60"/>
      <c r="B59" s="24" t="s">
        <v>97</v>
      </c>
      <c r="C59" s="25" t="s">
        <v>98</v>
      </c>
      <c r="D59" s="67">
        <v>210000</v>
      </c>
      <c r="E59" s="67">
        <v>210000</v>
      </c>
      <c r="F59" s="67">
        <v>210000</v>
      </c>
      <c r="G59" s="67">
        <v>210000</v>
      </c>
      <c r="H59" s="67">
        <v>210000</v>
      </c>
      <c r="I59" s="67">
        <v>210000</v>
      </c>
      <c r="J59" s="21">
        <f t="shared" si="6"/>
        <v>0</v>
      </c>
      <c r="K59" s="95">
        <v>210000</v>
      </c>
    </row>
    <row r="60" spans="1:11" x14ac:dyDescent="0.25">
      <c r="A60" s="60"/>
      <c r="B60" s="24" t="s">
        <v>99</v>
      </c>
      <c r="C60" s="25" t="s">
        <v>100</v>
      </c>
      <c r="D60" s="67">
        <v>23000</v>
      </c>
      <c r="E60" s="67">
        <v>23000</v>
      </c>
      <c r="F60" s="67">
        <v>28000</v>
      </c>
      <c r="G60" s="67"/>
      <c r="H60" s="67"/>
      <c r="I60" s="67"/>
      <c r="J60" s="21">
        <f t="shared" si="6"/>
        <v>28000</v>
      </c>
    </row>
    <row r="61" spans="1:11" x14ac:dyDescent="0.25">
      <c r="A61" s="60"/>
      <c r="B61" s="24" t="s">
        <v>101</v>
      </c>
      <c r="C61" s="25" t="s">
        <v>102</v>
      </c>
      <c r="D61" s="67">
        <v>30000</v>
      </c>
      <c r="E61" s="67">
        <v>30000</v>
      </c>
      <c r="F61" s="67">
        <v>30000</v>
      </c>
      <c r="G61" s="67"/>
      <c r="H61" s="67">
        <v>30000</v>
      </c>
      <c r="I61" s="67">
        <v>30000</v>
      </c>
      <c r="J61" s="21">
        <f t="shared" si="6"/>
        <v>0</v>
      </c>
    </row>
    <row r="62" spans="1:11" x14ac:dyDescent="0.25">
      <c r="A62" s="60"/>
      <c r="B62" s="24" t="s">
        <v>103</v>
      </c>
      <c r="C62" s="25" t="s">
        <v>104</v>
      </c>
      <c r="D62" s="67">
        <v>30000</v>
      </c>
      <c r="E62" s="67">
        <v>30000</v>
      </c>
      <c r="F62" s="67">
        <v>30000</v>
      </c>
      <c r="G62" s="67">
        <v>30000</v>
      </c>
      <c r="H62" s="67">
        <v>30000</v>
      </c>
      <c r="I62" s="67">
        <v>30000</v>
      </c>
      <c r="J62" s="21">
        <f t="shared" si="6"/>
        <v>0</v>
      </c>
    </row>
    <row r="63" spans="1:11" x14ac:dyDescent="0.25">
      <c r="A63" s="60"/>
      <c r="B63" s="24" t="s">
        <v>105</v>
      </c>
      <c r="C63" s="25" t="s">
        <v>106</v>
      </c>
      <c r="D63" s="67">
        <v>360000</v>
      </c>
      <c r="E63" s="67">
        <v>338091.5</v>
      </c>
      <c r="F63" s="67">
        <v>320000</v>
      </c>
      <c r="G63" s="67"/>
      <c r="H63" s="67"/>
      <c r="I63" s="67">
        <v>27674</v>
      </c>
      <c r="J63" s="21">
        <f t="shared" si="6"/>
        <v>292326</v>
      </c>
      <c r="K63" s="95">
        <v>270000</v>
      </c>
    </row>
    <row r="64" spans="1:11" x14ac:dyDescent="0.25">
      <c r="A64" s="60"/>
      <c r="B64" s="24" t="s">
        <v>107</v>
      </c>
      <c r="C64" s="25" t="s">
        <v>108</v>
      </c>
      <c r="D64" s="67">
        <v>35000</v>
      </c>
      <c r="E64" s="67">
        <v>35000</v>
      </c>
      <c r="F64" s="67">
        <v>35000</v>
      </c>
      <c r="G64" s="67"/>
      <c r="H64" s="67"/>
      <c r="I64" s="67">
        <v>35000</v>
      </c>
      <c r="J64" s="21">
        <f t="shared" si="6"/>
        <v>0</v>
      </c>
    </row>
    <row r="65" spans="1:11" x14ac:dyDescent="0.25">
      <c r="A65" s="60"/>
      <c r="B65" s="24" t="s">
        <v>109</v>
      </c>
      <c r="C65" s="25" t="s">
        <v>110</v>
      </c>
      <c r="D65" s="67">
        <v>27500</v>
      </c>
      <c r="E65" s="67">
        <v>26500</v>
      </c>
      <c r="F65" s="67">
        <v>27500</v>
      </c>
      <c r="G65" s="67">
        <v>19000</v>
      </c>
      <c r="H65" s="67">
        <v>27500</v>
      </c>
      <c r="I65" s="67">
        <v>27500</v>
      </c>
      <c r="J65" s="21">
        <f t="shared" si="6"/>
        <v>0</v>
      </c>
    </row>
    <row r="66" spans="1:11" x14ac:dyDescent="0.25">
      <c r="A66" s="60"/>
      <c r="B66" s="24" t="s">
        <v>111</v>
      </c>
      <c r="C66" s="25" t="s">
        <v>112</v>
      </c>
      <c r="D66" s="67">
        <v>35000</v>
      </c>
      <c r="E66" s="67">
        <v>35000</v>
      </c>
      <c r="F66" s="67">
        <v>35000</v>
      </c>
      <c r="G66" s="67"/>
      <c r="H66" s="67"/>
      <c r="I66" s="68">
        <v>35000</v>
      </c>
      <c r="J66" s="21">
        <f t="shared" si="6"/>
        <v>0</v>
      </c>
    </row>
    <row r="67" spans="1:11" x14ac:dyDescent="0.25">
      <c r="A67" s="60"/>
      <c r="B67" s="24" t="s">
        <v>113</v>
      </c>
      <c r="C67" s="25" t="s">
        <v>114</v>
      </c>
      <c r="D67" s="67">
        <v>20000</v>
      </c>
      <c r="E67" s="67">
        <v>20000</v>
      </c>
      <c r="F67" s="67">
        <v>23000</v>
      </c>
      <c r="G67" s="67"/>
      <c r="H67" s="67"/>
      <c r="I67" s="67"/>
      <c r="J67" s="21">
        <f t="shared" si="6"/>
        <v>23000</v>
      </c>
      <c r="K67" s="95">
        <v>23000</v>
      </c>
    </row>
    <row r="68" spans="1:11" x14ac:dyDescent="0.25">
      <c r="A68" s="60"/>
      <c r="B68" s="24" t="s">
        <v>115</v>
      </c>
      <c r="C68" s="25" t="s">
        <v>116</v>
      </c>
      <c r="D68" s="67">
        <v>130000</v>
      </c>
      <c r="E68" s="67">
        <v>120000</v>
      </c>
      <c r="F68" s="67">
        <v>130000</v>
      </c>
      <c r="G68" s="67">
        <v>12000</v>
      </c>
      <c r="H68" s="67">
        <v>112000</v>
      </c>
      <c r="I68" s="67">
        <v>112000</v>
      </c>
      <c r="J68" s="21">
        <f t="shared" si="6"/>
        <v>18000</v>
      </c>
      <c r="K68" s="95">
        <v>18000</v>
      </c>
    </row>
    <row r="69" spans="1:11" x14ac:dyDescent="0.25">
      <c r="A69" s="60"/>
      <c r="B69" s="24" t="s">
        <v>117</v>
      </c>
      <c r="C69" s="25" t="s">
        <v>118</v>
      </c>
      <c r="D69" s="69">
        <v>10000</v>
      </c>
      <c r="E69" s="69">
        <v>10000</v>
      </c>
      <c r="F69" s="69">
        <v>10000</v>
      </c>
      <c r="G69" s="69"/>
      <c r="H69" s="69"/>
      <c r="I69" s="69">
        <v>10000</v>
      </c>
      <c r="J69" s="21">
        <f t="shared" si="6"/>
        <v>0</v>
      </c>
    </row>
    <row r="70" spans="1:11" x14ac:dyDescent="0.25">
      <c r="A70" s="60"/>
      <c r="B70" s="24" t="s">
        <v>119</v>
      </c>
      <c r="C70" s="25" t="s">
        <v>120</v>
      </c>
      <c r="D70" s="67">
        <v>35000</v>
      </c>
      <c r="E70" s="67">
        <v>35000</v>
      </c>
      <c r="F70" s="67">
        <v>35000</v>
      </c>
      <c r="G70" s="67"/>
      <c r="H70" s="67"/>
      <c r="I70" s="68">
        <v>35000</v>
      </c>
      <c r="J70" s="21">
        <f t="shared" si="6"/>
        <v>0</v>
      </c>
    </row>
    <row r="71" spans="1:11" x14ac:dyDescent="0.25">
      <c r="A71" s="29" t="s">
        <v>121</v>
      </c>
      <c r="B71" s="30"/>
      <c r="C71" s="31"/>
      <c r="D71" s="32">
        <f t="shared" ref="D71:I71" si="8">SUM(D72:D78)</f>
        <v>900000</v>
      </c>
      <c r="E71" s="32">
        <f t="shared" si="8"/>
        <v>1096486.1100000001</v>
      </c>
      <c r="F71" s="32">
        <f t="shared" si="8"/>
        <v>1150000</v>
      </c>
      <c r="G71" s="32">
        <f t="shared" si="8"/>
        <v>-377329</v>
      </c>
      <c r="H71" s="32">
        <f t="shared" si="8"/>
        <v>-2465954.85</v>
      </c>
      <c r="I71" s="32">
        <f t="shared" si="8"/>
        <v>1296659.04</v>
      </c>
      <c r="J71" s="21">
        <f t="shared" si="6"/>
        <v>-146659.04000000004</v>
      </c>
    </row>
    <row r="72" spans="1:11" x14ac:dyDescent="0.25">
      <c r="A72" s="60"/>
      <c r="B72" s="24" t="s">
        <v>122</v>
      </c>
      <c r="C72" s="25" t="s">
        <v>123</v>
      </c>
      <c r="D72" s="70">
        <v>130000</v>
      </c>
      <c r="E72" s="70">
        <v>146476</v>
      </c>
      <c r="F72" s="70">
        <v>0</v>
      </c>
      <c r="G72" s="70"/>
      <c r="H72" s="70">
        <v>167105.65</v>
      </c>
      <c r="I72" s="70">
        <v>20124</v>
      </c>
      <c r="J72" s="21">
        <f t="shared" si="6"/>
        <v>-20124</v>
      </c>
      <c r="K72" s="95">
        <v>-20000</v>
      </c>
    </row>
    <row r="73" spans="1:11" x14ac:dyDescent="0.25">
      <c r="A73" s="60"/>
      <c r="B73" s="24" t="s">
        <v>124</v>
      </c>
      <c r="C73" s="25" t="s">
        <v>125</v>
      </c>
      <c r="D73" s="70">
        <v>140000</v>
      </c>
      <c r="E73" s="70">
        <v>151276.78</v>
      </c>
      <c r="F73" s="70">
        <v>0</v>
      </c>
      <c r="G73" s="70"/>
      <c r="H73" s="70"/>
      <c r="I73" s="70">
        <v>229867</v>
      </c>
      <c r="J73" s="21">
        <f t="shared" si="6"/>
        <v>-229867</v>
      </c>
      <c r="K73" s="95">
        <v>-230000</v>
      </c>
    </row>
    <row r="74" spans="1:11" x14ac:dyDescent="0.25">
      <c r="A74" s="60"/>
      <c r="B74" s="24" t="s">
        <v>126</v>
      </c>
      <c r="C74" s="63" t="s">
        <v>127</v>
      </c>
      <c r="D74" s="70">
        <v>195000</v>
      </c>
      <c r="E74" s="70">
        <f>394056.31-8000</f>
        <v>386056.31</v>
      </c>
      <c r="F74" s="70">
        <v>715000</v>
      </c>
      <c r="G74" s="70">
        <f>J74-I74</f>
        <v>-546580</v>
      </c>
      <c r="H74" s="70">
        <f>-3023730.3+J74</f>
        <v>-2939520.3</v>
      </c>
      <c r="I74" s="70">
        <v>630790</v>
      </c>
      <c r="J74" s="21">
        <f t="shared" si="6"/>
        <v>84210</v>
      </c>
    </row>
    <row r="75" spans="1:11" x14ac:dyDescent="0.25">
      <c r="A75" s="60"/>
      <c r="B75" s="24" t="s">
        <v>128</v>
      </c>
      <c r="C75" s="63" t="s">
        <v>129</v>
      </c>
      <c r="D75" s="70">
        <v>10000</v>
      </c>
      <c r="E75" s="70">
        <v>10018.02</v>
      </c>
      <c r="F75" s="70">
        <v>10000</v>
      </c>
      <c r="G75" s="70">
        <v>12924</v>
      </c>
      <c r="H75" s="70">
        <v>12924.8</v>
      </c>
      <c r="I75" s="70">
        <v>12924.8</v>
      </c>
      <c r="J75" s="21">
        <f t="shared" ref="J75:J106" si="9">F75-I75</f>
        <v>-2924.7999999999993</v>
      </c>
    </row>
    <row r="76" spans="1:11" x14ac:dyDescent="0.25">
      <c r="A76" s="60"/>
      <c r="B76" s="24" t="s">
        <v>130</v>
      </c>
      <c r="C76" s="63" t="s">
        <v>131</v>
      </c>
      <c r="D76" s="70">
        <v>45000</v>
      </c>
      <c r="E76" s="70">
        <v>0</v>
      </c>
      <c r="F76" s="70">
        <v>0</v>
      </c>
      <c r="G76" s="70"/>
      <c r="H76" s="70"/>
      <c r="I76" s="70"/>
      <c r="J76" s="21">
        <f t="shared" si="9"/>
        <v>0</v>
      </c>
    </row>
    <row r="77" spans="1:11" x14ac:dyDescent="0.25">
      <c r="A77" s="60"/>
      <c r="B77" s="24" t="s">
        <v>132</v>
      </c>
      <c r="C77" s="44" t="s">
        <v>133</v>
      </c>
      <c r="D77" s="70">
        <v>130000</v>
      </c>
      <c r="E77" s="70">
        <v>128454</v>
      </c>
      <c r="F77" s="70">
        <v>130000</v>
      </c>
      <c r="G77" s="70"/>
      <c r="H77" s="70">
        <v>40980</v>
      </c>
      <c r="I77" s="70">
        <v>129990</v>
      </c>
      <c r="J77" s="21">
        <f t="shared" si="9"/>
        <v>10</v>
      </c>
    </row>
    <row r="78" spans="1:11" x14ac:dyDescent="0.25">
      <c r="A78" s="60"/>
      <c r="B78" s="24" t="s">
        <v>134</v>
      </c>
      <c r="C78" s="44" t="s">
        <v>135</v>
      </c>
      <c r="D78" s="70">
        <v>250000</v>
      </c>
      <c r="E78" s="70">
        <v>274205</v>
      </c>
      <c r="F78" s="70">
        <v>295000</v>
      </c>
      <c r="G78" s="70">
        <v>156327</v>
      </c>
      <c r="H78" s="70">
        <v>252555</v>
      </c>
      <c r="I78" s="70">
        <v>272963.24</v>
      </c>
      <c r="J78" s="21">
        <f t="shared" si="9"/>
        <v>22036.760000000009</v>
      </c>
    </row>
    <row r="79" spans="1:11" x14ac:dyDescent="0.25">
      <c r="A79" s="29" t="s">
        <v>136</v>
      </c>
      <c r="B79" s="30"/>
      <c r="C79" s="31"/>
      <c r="D79" s="32">
        <f t="shared" ref="D79:I79" si="10">SUM(D80:D90)</f>
        <v>463000</v>
      </c>
      <c r="E79" s="32">
        <f t="shared" si="10"/>
        <v>454745</v>
      </c>
      <c r="F79" s="32">
        <f t="shared" si="10"/>
        <v>506500</v>
      </c>
      <c r="G79" s="32">
        <f t="shared" si="10"/>
        <v>-151294</v>
      </c>
      <c r="H79" s="32">
        <f t="shared" si="10"/>
        <v>32224.600000000006</v>
      </c>
      <c r="I79" s="32">
        <f t="shared" si="10"/>
        <v>296084</v>
      </c>
      <c r="J79" s="21">
        <f t="shared" si="9"/>
        <v>210416</v>
      </c>
    </row>
    <row r="80" spans="1:11" x14ac:dyDescent="0.25">
      <c r="A80" s="60"/>
      <c r="B80" s="24" t="s">
        <v>137</v>
      </c>
      <c r="C80" s="25" t="s">
        <v>138</v>
      </c>
      <c r="D80" s="71">
        <v>65000</v>
      </c>
      <c r="E80" s="71">
        <v>65000</v>
      </c>
      <c r="F80" s="71">
        <v>75000</v>
      </c>
      <c r="G80" s="71">
        <v>75000</v>
      </c>
      <c r="H80" s="71">
        <v>75000</v>
      </c>
      <c r="I80" s="71">
        <v>75000</v>
      </c>
      <c r="J80" s="21">
        <f t="shared" si="9"/>
        <v>0</v>
      </c>
    </row>
    <row r="81" spans="1:11" x14ac:dyDescent="0.25">
      <c r="A81" s="60"/>
      <c r="B81" s="24" t="s">
        <v>139</v>
      </c>
      <c r="C81" s="25" t="s">
        <v>140</v>
      </c>
      <c r="D81" s="71">
        <v>25000</v>
      </c>
      <c r="E81" s="71">
        <v>25000</v>
      </c>
      <c r="F81" s="71">
        <v>25000</v>
      </c>
      <c r="G81" s="71">
        <v>25000</v>
      </c>
      <c r="H81" s="71">
        <v>25000</v>
      </c>
      <c r="I81" s="71">
        <v>25000</v>
      </c>
      <c r="J81" s="21">
        <f t="shared" si="9"/>
        <v>0</v>
      </c>
    </row>
    <row r="82" spans="1:11" x14ac:dyDescent="0.25">
      <c r="A82" s="60"/>
      <c r="B82" s="24" t="s">
        <v>141</v>
      </c>
      <c r="C82" s="25" t="s">
        <v>142</v>
      </c>
      <c r="D82" s="71">
        <v>70000</v>
      </c>
      <c r="E82" s="71">
        <v>60000</v>
      </c>
      <c r="F82" s="71">
        <v>80000</v>
      </c>
      <c r="G82" s="71"/>
      <c r="H82" s="71"/>
      <c r="I82" s="71"/>
      <c r="J82" s="21">
        <f t="shared" si="9"/>
        <v>80000</v>
      </c>
      <c r="K82" s="95">
        <v>80000</v>
      </c>
    </row>
    <row r="83" spans="1:11" x14ac:dyDescent="0.25">
      <c r="A83" s="60"/>
      <c r="B83" s="24" t="s">
        <v>143</v>
      </c>
      <c r="C83" s="25" t="s">
        <v>144</v>
      </c>
      <c r="D83" s="71">
        <v>30000</v>
      </c>
      <c r="E83" s="71">
        <v>25000</v>
      </c>
      <c r="F83" s="71">
        <v>34000</v>
      </c>
      <c r="G83" s="71"/>
      <c r="H83" s="71"/>
      <c r="I83" s="71"/>
      <c r="J83" s="21">
        <f t="shared" si="9"/>
        <v>34000</v>
      </c>
      <c r="K83" s="95">
        <v>34000</v>
      </c>
    </row>
    <row r="84" spans="1:11" x14ac:dyDescent="0.25">
      <c r="A84" s="60"/>
      <c r="B84" s="24" t="s">
        <v>145</v>
      </c>
      <c r="C84" s="25" t="s">
        <v>146</v>
      </c>
      <c r="D84" s="71">
        <v>70000</v>
      </c>
      <c r="E84" s="71">
        <v>70000</v>
      </c>
      <c r="F84" s="71">
        <v>80000</v>
      </c>
      <c r="G84" s="71"/>
      <c r="H84" s="71"/>
      <c r="I84" s="71"/>
      <c r="J84" s="21">
        <f t="shared" si="9"/>
        <v>80000</v>
      </c>
      <c r="K84" s="95">
        <v>80000</v>
      </c>
    </row>
    <row r="85" spans="1:11" x14ac:dyDescent="0.25">
      <c r="A85" s="60"/>
      <c r="B85" s="24" t="s">
        <v>147</v>
      </c>
      <c r="C85" s="25" t="s">
        <v>148</v>
      </c>
      <c r="D85" s="71">
        <v>25000</v>
      </c>
      <c r="E85" s="71">
        <v>50000</v>
      </c>
      <c r="F85" s="71">
        <v>25000</v>
      </c>
      <c r="G85" s="71">
        <v>25000</v>
      </c>
      <c r="H85" s="71">
        <v>25000</v>
      </c>
      <c r="I85" s="71">
        <v>25000</v>
      </c>
      <c r="J85" s="21">
        <f t="shared" si="9"/>
        <v>0</v>
      </c>
    </row>
    <row r="86" spans="1:11" x14ac:dyDescent="0.25">
      <c r="A86" s="60"/>
      <c r="B86" s="24" t="s">
        <v>149</v>
      </c>
      <c r="C86" s="25" t="s">
        <v>150</v>
      </c>
      <c r="D86" s="71">
        <v>25000</v>
      </c>
      <c r="E86" s="71">
        <v>25000</v>
      </c>
      <c r="F86" s="71">
        <v>25000</v>
      </c>
      <c r="G86" s="71"/>
      <c r="H86" s="71">
        <v>25000</v>
      </c>
      <c r="I86" s="71">
        <v>25000</v>
      </c>
      <c r="J86" s="21">
        <f t="shared" si="9"/>
        <v>0</v>
      </c>
    </row>
    <row r="87" spans="1:11" x14ac:dyDescent="0.25">
      <c r="A87" s="60"/>
      <c r="B87" s="24" t="s">
        <v>151</v>
      </c>
      <c r="C87" s="25" t="s">
        <v>152</v>
      </c>
      <c r="D87" s="71">
        <v>25000</v>
      </c>
      <c r="E87" s="71">
        <v>25000</v>
      </c>
      <c r="F87" s="71">
        <v>28000</v>
      </c>
      <c r="G87" s="71"/>
      <c r="H87" s="71"/>
      <c r="I87" s="71"/>
      <c r="J87" s="21">
        <f t="shared" si="9"/>
        <v>28000</v>
      </c>
      <c r="K87" s="95">
        <v>28000</v>
      </c>
    </row>
    <row r="88" spans="1:11" x14ac:dyDescent="0.25">
      <c r="A88" s="60"/>
      <c r="B88" s="24" t="s">
        <v>153</v>
      </c>
      <c r="C88" s="25" t="s">
        <v>154</v>
      </c>
      <c r="D88" s="71">
        <v>90000</v>
      </c>
      <c r="E88" s="71">
        <v>90000</v>
      </c>
      <c r="F88" s="71">
        <v>90000</v>
      </c>
      <c r="G88" s="71">
        <v>-311818</v>
      </c>
      <c r="H88" s="71">
        <v>-153819.4</v>
      </c>
      <c r="I88" s="71">
        <v>110040</v>
      </c>
      <c r="J88" s="21">
        <f t="shared" si="9"/>
        <v>-20040</v>
      </c>
    </row>
    <row r="89" spans="1:11" x14ac:dyDescent="0.25">
      <c r="A89" s="60"/>
      <c r="B89" s="24" t="s">
        <v>155</v>
      </c>
      <c r="C89" s="25" t="s">
        <v>156</v>
      </c>
      <c r="D89" s="33">
        <v>10000</v>
      </c>
      <c r="E89" s="33">
        <v>10545</v>
      </c>
      <c r="F89" s="33">
        <v>11500</v>
      </c>
      <c r="G89" s="33">
        <v>12524</v>
      </c>
      <c r="H89" s="33">
        <v>9044</v>
      </c>
      <c r="I89" s="33">
        <v>9044</v>
      </c>
      <c r="J89" s="21">
        <f t="shared" si="9"/>
        <v>2456</v>
      </c>
    </row>
    <row r="90" spans="1:11" x14ac:dyDescent="0.25">
      <c r="A90" s="60"/>
      <c r="B90" s="24" t="s">
        <v>157</v>
      </c>
      <c r="C90" s="25" t="s">
        <v>158</v>
      </c>
      <c r="D90" s="33">
        <v>28000</v>
      </c>
      <c r="E90" s="33">
        <v>9200</v>
      </c>
      <c r="F90" s="33">
        <v>33000</v>
      </c>
      <c r="G90" s="33">
        <v>23000</v>
      </c>
      <c r="H90" s="33">
        <v>27000</v>
      </c>
      <c r="I90" s="33">
        <v>27000</v>
      </c>
      <c r="J90" s="21">
        <f t="shared" si="9"/>
        <v>6000</v>
      </c>
    </row>
    <row r="91" spans="1:11" x14ac:dyDescent="0.25">
      <c r="A91" s="29" t="s">
        <v>159</v>
      </c>
      <c r="B91" s="30"/>
      <c r="C91" s="20"/>
      <c r="D91" s="72">
        <f t="shared" ref="D91:I91" si="11">SUM(D92:D96)</f>
        <v>890000</v>
      </c>
      <c r="E91" s="72">
        <f t="shared" si="11"/>
        <v>706450.02</v>
      </c>
      <c r="F91" s="72">
        <f t="shared" si="11"/>
        <v>705000</v>
      </c>
      <c r="G91" s="72">
        <f t="shared" si="11"/>
        <v>222524</v>
      </c>
      <c r="H91" s="72">
        <f t="shared" si="11"/>
        <v>535208.39</v>
      </c>
      <c r="I91" s="72">
        <f t="shared" si="11"/>
        <v>578295</v>
      </c>
      <c r="J91" s="21">
        <f t="shared" si="9"/>
        <v>126705</v>
      </c>
    </row>
    <row r="92" spans="1:11" x14ac:dyDescent="0.25">
      <c r="A92" s="23"/>
      <c r="B92" s="24" t="s">
        <v>160</v>
      </c>
      <c r="C92" s="25" t="s">
        <v>161</v>
      </c>
      <c r="D92" s="62">
        <v>0</v>
      </c>
      <c r="E92" s="62">
        <v>0</v>
      </c>
      <c r="F92" s="62">
        <v>90000</v>
      </c>
      <c r="G92" s="62"/>
      <c r="H92" s="62">
        <v>112851</v>
      </c>
      <c r="I92" s="62">
        <v>112851</v>
      </c>
      <c r="J92" s="21">
        <f t="shared" si="9"/>
        <v>-22851</v>
      </c>
    </row>
    <row r="93" spans="1:11" x14ac:dyDescent="0.25">
      <c r="A93" s="23"/>
      <c r="B93" s="24" t="s">
        <v>162</v>
      </c>
      <c r="C93" s="25" t="s">
        <v>163</v>
      </c>
      <c r="D93" s="62">
        <v>90000</v>
      </c>
      <c r="E93" s="62">
        <v>84946</v>
      </c>
      <c r="F93" s="62">
        <v>90000</v>
      </c>
      <c r="G93" s="62">
        <v>67690</v>
      </c>
      <c r="H93" s="62">
        <v>86352.39</v>
      </c>
      <c r="I93" s="62">
        <v>86352</v>
      </c>
      <c r="J93" s="21">
        <f t="shared" si="9"/>
        <v>3648</v>
      </c>
    </row>
    <row r="94" spans="1:11" x14ac:dyDescent="0.25">
      <c r="A94" s="23"/>
      <c r="B94" s="24" t="s">
        <v>164</v>
      </c>
      <c r="C94" s="73" t="s">
        <v>165</v>
      </c>
      <c r="D94" s="74">
        <v>250000</v>
      </c>
      <c r="E94" s="74">
        <v>237542</v>
      </c>
      <c r="F94" s="74">
        <v>225000</v>
      </c>
      <c r="G94" s="74">
        <v>76639</v>
      </c>
      <c r="H94" s="74">
        <v>156489</v>
      </c>
      <c r="I94" s="74">
        <v>179489</v>
      </c>
      <c r="J94" s="21">
        <f t="shared" si="9"/>
        <v>45511</v>
      </c>
    </row>
    <row r="95" spans="1:11" x14ac:dyDescent="0.25">
      <c r="A95" s="23"/>
      <c r="B95" s="24" t="s">
        <v>166</v>
      </c>
      <c r="C95" s="73" t="s">
        <v>167</v>
      </c>
      <c r="D95" s="74">
        <v>300000</v>
      </c>
      <c r="E95" s="74">
        <v>194999.02</v>
      </c>
      <c r="F95" s="74">
        <v>300000</v>
      </c>
      <c r="G95" s="74">
        <v>78195</v>
      </c>
      <c r="H95" s="74">
        <v>179516</v>
      </c>
      <c r="I95" s="74">
        <v>199603</v>
      </c>
      <c r="J95" s="21">
        <f t="shared" si="9"/>
        <v>100397</v>
      </c>
      <c r="K95" s="95">
        <v>100000</v>
      </c>
    </row>
    <row r="96" spans="1:11" x14ac:dyDescent="0.25">
      <c r="A96" s="23"/>
      <c r="B96" s="24" t="s">
        <v>168</v>
      </c>
      <c r="C96" s="73" t="s">
        <v>169</v>
      </c>
      <c r="D96" s="34">
        <v>250000</v>
      </c>
      <c r="E96" s="34">
        <v>188963</v>
      </c>
      <c r="F96" s="34">
        <v>0</v>
      </c>
      <c r="G96" s="34"/>
      <c r="H96" s="34"/>
      <c r="I96" s="34"/>
      <c r="J96" s="21">
        <f t="shared" si="9"/>
        <v>0</v>
      </c>
    </row>
    <row r="97" spans="1:12" x14ac:dyDescent="0.25">
      <c r="A97" s="29" t="s">
        <v>170</v>
      </c>
      <c r="B97" s="30"/>
      <c r="C97" s="31"/>
      <c r="D97" s="32">
        <f t="shared" ref="D97:I97" si="12">SUM(D98:D99)</f>
        <v>450000</v>
      </c>
      <c r="E97" s="32">
        <f t="shared" si="12"/>
        <v>232879.8</v>
      </c>
      <c r="F97" s="32">
        <f t="shared" si="12"/>
        <v>450000</v>
      </c>
      <c r="G97" s="32">
        <f t="shared" si="12"/>
        <v>214354.5</v>
      </c>
      <c r="H97" s="32">
        <f t="shared" si="12"/>
        <v>241645.5</v>
      </c>
      <c r="I97" s="32">
        <f t="shared" si="12"/>
        <v>277551.94</v>
      </c>
      <c r="J97" s="21">
        <f t="shared" si="9"/>
        <v>172448.06</v>
      </c>
      <c r="K97" s="95">
        <v>100000</v>
      </c>
    </row>
    <row r="98" spans="1:12" x14ac:dyDescent="0.25">
      <c r="A98" s="23"/>
      <c r="B98" s="24" t="s">
        <v>171</v>
      </c>
      <c r="C98" s="25" t="s">
        <v>172</v>
      </c>
      <c r="D98" s="33">
        <v>250000</v>
      </c>
      <c r="E98" s="33">
        <v>32879.800000000003</v>
      </c>
      <c r="F98" s="33">
        <v>250000</v>
      </c>
      <c r="G98" s="33">
        <v>55354.5</v>
      </c>
      <c r="H98" s="33">
        <v>82645.5</v>
      </c>
      <c r="I98" s="33">
        <v>118551.94</v>
      </c>
      <c r="J98" s="21">
        <f t="shared" si="9"/>
        <v>131448.06</v>
      </c>
    </row>
    <row r="99" spans="1:12" x14ac:dyDescent="0.25">
      <c r="A99" s="23"/>
      <c r="B99" s="24" t="s">
        <v>173</v>
      </c>
      <c r="C99" s="25" t="s">
        <v>174</v>
      </c>
      <c r="D99" s="33">
        <v>200000</v>
      </c>
      <c r="E99" s="33">
        <v>200000</v>
      </c>
      <c r="F99" s="33">
        <v>200000</v>
      </c>
      <c r="G99" s="33">
        <v>159000</v>
      </c>
      <c r="H99" s="33">
        <v>159000</v>
      </c>
      <c r="I99" s="33">
        <v>159000</v>
      </c>
      <c r="J99" s="21">
        <f t="shared" si="9"/>
        <v>41000</v>
      </c>
    </row>
    <row r="100" spans="1:12" x14ac:dyDescent="0.25">
      <c r="A100" s="29" t="s">
        <v>175</v>
      </c>
      <c r="B100" s="30"/>
      <c r="C100" s="31"/>
      <c r="D100" s="32">
        <f t="shared" ref="D100:I100" si="13">SUM(D101:D104)</f>
        <v>182000</v>
      </c>
      <c r="E100" s="32">
        <f t="shared" si="13"/>
        <v>123324.22</v>
      </c>
      <c r="F100" s="32">
        <f t="shared" si="13"/>
        <v>215000</v>
      </c>
      <c r="G100" s="32">
        <f t="shared" si="13"/>
        <v>45158</v>
      </c>
      <c r="H100" s="32">
        <f t="shared" si="13"/>
        <v>49032.09</v>
      </c>
      <c r="I100" s="32">
        <f t="shared" si="13"/>
        <v>90916.709999999992</v>
      </c>
      <c r="J100" s="21">
        <f t="shared" si="9"/>
        <v>124083.29000000001</v>
      </c>
      <c r="K100" s="95">
        <v>25000</v>
      </c>
    </row>
    <row r="101" spans="1:12" x14ac:dyDescent="0.25">
      <c r="A101" s="23"/>
      <c r="B101" s="24" t="s">
        <v>176</v>
      </c>
      <c r="C101" s="25" t="s">
        <v>177</v>
      </c>
      <c r="D101" s="34">
        <v>17000</v>
      </c>
      <c r="E101" s="34">
        <v>13592</v>
      </c>
      <c r="F101" s="34">
        <v>18000</v>
      </c>
      <c r="G101" s="34"/>
      <c r="H101" s="34"/>
      <c r="I101" s="34">
        <v>2000</v>
      </c>
      <c r="J101" s="21">
        <f t="shared" si="9"/>
        <v>16000</v>
      </c>
    </row>
    <row r="102" spans="1:12" x14ac:dyDescent="0.25">
      <c r="A102" s="60"/>
      <c r="B102" s="24" t="s">
        <v>178</v>
      </c>
      <c r="C102" s="25" t="s">
        <v>179</v>
      </c>
      <c r="D102" s="34">
        <v>95000</v>
      </c>
      <c r="E102" s="34">
        <v>56413.34</v>
      </c>
      <c r="F102" s="34">
        <v>132000</v>
      </c>
      <c r="G102" s="34">
        <v>31121</v>
      </c>
      <c r="H102" s="34">
        <v>34995.089999999997</v>
      </c>
      <c r="I102" s="34">
        <v>65479.71</v>
      </c>
      <c r="J102" s="21">
        <f t="shared" si="9"/>
        <v>66520.290000000008</v>
      </c>
    </row>
    <row r="103" spans="1:12" x14ac:dyDescent="0.25">
      <c r="A103" s="60"/>
      <c r="B103" s="24" t="s">
        <v>180</v>
      </c>
      <c r="C103" s="25" t="s">
        <v>181</v>
      </c>
      <c r="D103" s="34">
        <v>20000</v>
      </c>
      <c r="E103" s="34">
        <v>3752.5</v>
      </c>
      <c r="F103" s="34">
        <v>15000</v>
      </c>
      <c r="G103" s="34">
        <v>6461</v>
      </c>
      <c r="H103" s="34">
        <v>6461</v>
      </c>
      <c r="I103" s="34">
        <v>12461</v>
      </c>
      <c r="J103" s="21">
        <f t="shared" si="9"/>
        <v>2539</v>
      </c>
    </row>
    <row r="104" spans="1:12" x14ac:dyDescent="0.25">
      <c r="A104" s="60"/>
      <c r="B104" s="24" t="s">
        <v>182</v>
      </c>
      <c r="C104" s="25" t="s">
        <v>183</v>
      </c>
      <c r="D104" s="74">
        <v>50000</v>
      </c>
      <c r="E104" s="74">
        <v>49566.38</v>
      </c>
      <c r="F104" s="74">
        <v>50000</v>
      </c>
      <c r="G104" s="74">
        <v>7576</v>
      </c>
      <c r="H104" s="74">
        <v>7576</v>
      </c>
      <c r="I104" s="74">
        <v>10976</v>
      </c>
      <c r="J104" s="21">
        <f t="shared" si="9"/>
        <v>39024</v>
      </c>
    </row>
    <row r="105" spans="1:12" x14ac:dyDescent="0.25">
      <c r="A105" s="29" t="s">
        <v>184</v>
      </c>
      <c r="B105" s="30"/>
      <c r="C105" s="31"/>
      <c r="D105" s="32">
        <f t="shared" ref="D105:I105" si="14">SUM(D106:D108)</f>
        <v>530000</v>
      </c>
      <c r="E105" s="32">
        <f t="shared" si="14"/>
        <v>506793.57</v>
      </c>
      <c r="F105" s="32">
        <f t="shared" si="14"/>
        <v>610000</v>
      </c>
      <c r="G105" s="32">
        <f t="shared" si="14"/>
        <v>578.14</v>
      </c>
      <c r="H105" s="32">
        <f t="shared" si="14"/>
        <v>67049.3</v>
      </c>
      <c r="I105" s="32">
        <f t="shared" si="14"/>
        <v>66534.5</v>
      </c>
      <c r="J105" s="21">
        <f t="shared" si="9"/>
        <v>543465.5</v>
      </c>
      <c r="K105" s="95">
        <v>550000</v>
      </c>
    </row>
    <row r="106" spans="1:12" x14ac:dyDescent="0.25">
      <c r="A106" s="23"/>
      <c r="B106" s="24" t="s">
        <v>185</v>
      </c>
      <c r="C106" s="25" t="s">
        <v>186</v>
      </c>
      <c r="D106" s="34">
        <v>50000</v>
      </c>
      <c r="E106" s="34">
        <f>47024.25-1684.98</f>
        <v>45339.27</v>
      </c>
      <c r="F106" s="34">
        <v>50000</v>
      </c>
      <c r="G106" s="34"/>
      <c r="H106" s="34"/>
      <c r="I106" s="34"/>
      <c r="J106" s="21">
        <f t="shared" si="9"/>
        <v>50000</v>
      </c>
      <c r="L106" s="2" t="s">
        <v>187</v>
      </c>
    </row>
    <row r="107" spans="1:12" x14ac:dyDescent="0.25">
      <c r="A107" s="23"/>
      <c r="B107" s="24" t="s">
        <v>188</v>
      </c>
      <c r="C107" s="25" t="s">
        <v>189</v>
      </c>
      <c r="D107" s="34">
        <v>410000</v>
      </c>
      <c r="E107" s="34">
        <v>322088.42</v>
      </c>
      <c r="F107" s="34">
        <v>500000</v>
      </c>
      <c r="G107" s="34">
        <v>578.14</v>
      </c>
      <c r="H107" s="34">
        <v>32702.5</v>
      </c>
      <c r="I107" s="34">
        <v>32702.5</v>
      </c>
      <c r="J107" s="21">
        <f t="shared" ref="J107:J138" si="15">F107-I107</f>
        <v>467297.5</v>
      </c>
    </row>
    <row r="108" spans="1:12" x14ac:dyDescent="0.25">
      <c r="A108" s="23"/>
      <c r="B108" s="24" t="s">
        <v>190</v>
      </c>
      <c r="C108" s="25" t="s">
        <v>191</v>
      </c>
      <c r="D108" s="34">
        <v>70000</v>
      </c>
      <c r="E108" s="34">
        <f>91152.13+48213.75</f>
        <v>139365.88</v>
      </c>
      <c r="F108" s="34">
        <v>60000</v>
      </c>
      <c r="G108" s="34"/>
      <c r="H108" s="34">
        <v>34346.800000000003</v>
      </c>
      <c r="I108" s="34">
        <v>33832</v>
      </c>
      <c r="J108" s="21">
        <f t="shared" si="15"/>
        <v>26168</v>
      </c>
    </row>
    <row r="109" spans="1:12" x14ac:dyDescent="0.25">
      <c r="A109" s="29" t="s">
        <v>192</v>
      </c>
      <c r="B109" s="30"/>
      <c r="C109" s="31"/>
      <c r="D109" s="32">
        <f t="shared" ref="D109:I109" si="16">SUM(D110:D112)</f>
        <v>134000</v>
      </c>
      <c r="E109" s="32">
        <f t="shared" si="16"/>
        <v>133448</v>
      </c>
      <c r="F109" s="32">
        <f t="shared" si="16"/>
        <v>134000</v>
      </c>
      <c r="G109" s="32">
        <f t="shared" si="16"/>
        <v>78088</v>
      </c>
      <c r="H109" s="32">
        <f t="shared" si="16"/>
        <v>78088</v>
      </c>
      <c r="I109" s="32">
        <f t="shared" si="16"/>
        <v>109588</v>
      </c>
      <c r="J109" s="21">
        <f t="shared" si="15"/>
        <v>24412</v>
      </c>
      <c r="K109" s="95">
        <v>25000</v>
      </c>
    </row>
    <row r="110" spans="1:12" x14ac:dyDescent="0.25">
      <c r="A110" s="23"/>
      <c r="B110" s="24" t="s">
        <v>193</v>
      </c>
      <c r="C110" s="25" t="s">
        <v>194</v>
      </c>
      <c r="D110" s="34">
        <v>120000</v>
      </c>
      <c r="E110" s="34">
        <v>120000</v>
      </c>
      <c r="F110" s="34">
        <v>120000</v>
      </c>
      <c r="G110" s="34">
        <v>67000</v>
      </c>
      <c r="H110" s="34">
        <v>67000</v>
      </c>
      <c r="I110" s="34">
        <v>97000</v>
      </c>
      <c r="J110" s="21">
        <f t="shared" si="15"/>
        <v>23000</v>
      </c>
    </row>
    <row r="111" spans="1:12" x14ac:dyDescent="0.25">
      <c r="A111" s="23"/>
      <c r="B111" s="24" t="s">
        <v>195</v>
      </c>
      <c r="C111" s="25" t="s">
        <v>196</v>
      </c>
      <c r="D111" s="34">
        <v>8000</v>
      </c>
      <c r="E111" s="34">
        <v>7448</v>
      </c>
      <c r="F111" s="34">
        <v>8000</v>
      </c>
      <c r="G111" s="34">
        <v>8088</v>
      </c>
      <c r="H111" s="34">
        <v>8088</v>
      </c>
      <c r="I111" s="34">
        <v>8088</v>
      </c>
      <c r="J111" s="21">
        <f t="shared" si="15"/>
        <v>-88</v>
      </c>
    </row>
    <row r="112" spans="1:12" x14ac:dyDescent="0.25">
      <c r="A112" s="23"/>
      <c r="B112" s="24" t="s">
        <v>197</v>
      </c>
      <c r="C112" s="25" t="s">
        <v>198</v>
      </c>
      <c r="D112" s="34">
        <v>6000</v>
      </c>
      <c r="E112" s="34">
        <v>6000</v>
      </c>
      <c r="F112" s="34">
        <v>6000</v>
      </c>
      <c r="G112" s="34">
        <v>3000</v>
      </c>
      <c r="H112" s="34">
        <v>3000</v>
      </c>
      <c r="I112" s="34">
        <v>4500</v>
      </c>
      <c r="J112" s="21">
        <f t="shared" si="15"/>
        <v>1500</v>
      </c>
    </row>
    <row r="113" spans="1:11" x14ac:dyDescent="0.25">
      <c r="A113" s="29" t="s">
        <v>199</v>
      </c>
      <c r="B113" s="30"/>
      <c r="C113" s="31"/>
      <c r="D113" s="32">
        <f t="shared" ref="D113:I113" si="17">SUM(D114:D122)</f>
        <v>5150000</v>
      </c>
      <c r="E113" s="32">
        <f t="shared" si="17"/>
        <v>5287155.7399999993</v>
      </c>
      <c r="F113" s="32">
        <f t="shared" si="17"/>
        <v>6305000</v>
      </c>
      <c r="G113" s="32">
        <f t="shared" si="17"/>
        <v>1520977</v>
      </c>
      <c r="H113" s="32">
        <f t="shared" si="17"/>
        <v>1687504.6300000001</v>
      </c>
      <c r="I113" s="32">
        <f t="shared" si="17"/>
        <v>1762350</v>
      </c>
      <c r="J113" s="21">
        <f t="shared" si="15"/>
        <v>4542650</v>
      </c>
    </row>
    <row r="114" spans="1:11" x14ac:dyDescent="0.25">
      <c r="A114" s="23"/>
      <c r="B114" s="24" t="s">
        <v>200</v>
      </c>
      <c r="C114" s="25" t="s">
        <v>201</v>
      </c>
      <c r="D114" s="34">
        <v>850000</v>
      </c>
      <c r="E114" s="34">
        <f>850000+10000</f>
        <v>860000</v>
      </c>
      <c r="F114" s="34">
        <v>850000</v>
      </c>
      <c r="G114" s="34"/>
      <c r="H114" s="34"/>
      <c r="I114" s="34"/>
      <c r="J114" s="21">
        <f t="shared" si="15"/>
        <v>850000</v>
      </c>
      <c r="K114" s="95">
        <v>850000</v>
      </c>
    </row>
    <row r="115" spans="1:11" x14ac:dyDescent="0.25">
      <c r="A115" s="23"/>
      <c r="B115" s="24" t="s">
        <v>202</v>
      </c>
      <c r="C115" s="25" t="s">
        <v>203</v>
      </c>
      <c r="D115" s="34">
        <v>100000</v>
      </c>
      <c r="E115" s="34">
        <v>100000</v>
      </c>
      <c r="F115" s="34">
        <v>100000</v>
      </c>
      <c r="G115" s="34"/>
      <c r="H115" s="34">
        <v>5184.4799999999996</v>
      </c>
      <c r="I115" s="34"/>
      <c r="J115" s="21">
        <f t="shared" si="15"/>
        <v>100000</v>
      </c>
      <c r="K115" s="95">
        <v>100000</v>
      </c>
    </row>
    <row r="116" spans="1:11" x14ac:dyDescent="0.25">
      <c r="A116" s="23"/>
      <c r="B116" s="24" t="s">
        <v>204</v>
      </c>
      <c r="C116" s="25" t="s">
        <v>205</v>
      </c>
      <c r="D116" s="34">
        <v>60000</v>
      </c>
      <c r="E116" s="34">
        <v>55135.33</v>
      </c>
      <c r="F116" s="34">
        <v>70000</v>
      </c>
      <c r="G116" s="34">
        <v>53846</v>
      </c>
      <c r="H116" s="34">
        <v>53846.36</v>
      </c>
      <c r="I116" s="34">
        <v>70000</v>
      </c>
      <c r="J116" s="21">
        <f t="shared" si="15"/>
        <v>0</v>
      </c>
    </row>
    <row r="117" spans="1:11" x14ac:dyDescent="0.25">
      <c r="A117" s="23"/>
      <c r="B117" s="24" t="s">
        <v>206</v>
      </c>
      <c r="C117" s="25" t="s">
        <v>207</v>
      </c>
      <c r="D117" s="26">
        <v>1300000</v>
      </c>
      <c r="E117" s="26">
        <v>1421225</v>
      </c>
      <c r="F117" s="26">
        <v>1420000</v>
      </c>
      <c r="G117" s="26">
        <v>1300120</v>
      </c>
      <c r="H117" s="26">
        <v>1300120</v>
      </c>
      <c r="I117" s="26">
        <v>1300120</v>
      </c>
      <c r="J117" s="21">
        <f t="shared" si="15"/>
        <v>119880</v>
      </c>
      <c r="K117" s="95">
        <v>150000</v>
      </c>
    </row>
    <row r="118" spans="1:11" x14ac:dyDescent="0.25">
      <c r="A118" s="23"/>
      <c r="B118" s="28" t="s">
        <v>208</v>
      </c>
      <c r="C118" s="25" t="s">
        <v>209</v>
      </c>
      <c r="D118" s="26"/>
      <c r="E118" s="26"/>
      <c r="F118" s="26">
        <v>500000</v>
      </c>
      <c r="G118" s="26"/>
      <c r="H118" s="26"/>
      <c r="I118" s="26"/>
      <c r="J118" s="21">
        <f t="shared" si="15"/>
        <v>500000</v>
      </c>
      <c r="K118" s="95">
        <v>500000</v>
      </c>
    </row>
    <row r="119" spans="1:11" x14ac:dyDescent="0.25">
      <c r="A119" s="23"/>
      <c r="B119" s="24" t="s">
        <v>210</v>
      </c>
      <c r="C119" s="25" t="s">
        <v>211</v>
      </c>
      <c r="D119" s="34">
        <v>1300000</v>
      </c>
      <c r="E119" s="34">
        <v>1300040</v>
      </c>
      <c r="F119" s="34">
        <v>1800000</v>
      </c>
      <c r="G119" s="34"/>
      <c r="H119" s="34"/>
      <c r="I119" s="34"/>
      <c r="J119" s="21">
        <f t="shared" si="15"/>
        <v>1800000</v>
      </c>
      <c r="K119" s="95">
        <v>1800000</v>
      </c>
    </row>
    <row r="120" spans="1:11" x14ac:dyDescent="0.25">
      <c r="A120" s="23"/>
      <c r="B120" s="24" t="s">
        <v>212</v>
      </c>
      <c r="C120" s="25" t="s">
        <v>213</v>
      </c>
      <c r="D120" s="74">
        <v>800000</v>
      </c>
      <c r="E120" s="74">
        <v>990400</v>
      </c>
      <c r="F120" s="74">
        <v>800000</v>
      </c>
      <c r="G120" s="74"/>
      <c r="H120" s="74"/>
      <c r="I120" s="74"/>
      <c r="J120" s="21">
        <f t="shared" si="15"/>
        <v>800000</v>
      </c>
      <c r="K120" s="95">
        <v>800000</v>
      </c>
    </row>
    <row r="121" spans="1:11" x14ac:dyDescent="0.25">
      <c r="A121" s="23"/>
      <c r="B121" s="24" t="s">
        <v>214</v>
      </c>
      <c r="C121" s="25" t="s">
        <v>215</v>
      </c>
      <c r="D121" s="34">
        <v>270000</v>
      </c>
      <c r="E121" s="34">
        <v>188615.6</v>
      </c>
      <c r="F121" s="34">
        <v>270000</v>
      </c>
      <c r="G121" s="34">
        <v>43900</v>
      </c>
      <c r="H121" s="34">
        <v>93201.5</v>
      </c>
      <c r="I121" s="34">
        <v>93201</v>
      </c>
      <c r="J121" s="21">
        <f t="shared" si="15"/>
        <v>176799</v>
      </c>
      <c r="K121" s="95">
        <v>115000</v>
      </c>
    </row>
    <row r="122" spans="1:11" x14ac:dyDescent="0.25">
      <c r="A122" s="23"/>
      <c r="B122" s="24" t="s">
        <v>216</v>
      </c>
      <c r="C122" s="25" t="s">
        <v>217</v>
      </c>
      <c r="D122" s="33">
        <v>470000</v>
      </c>
      <c r="E122" s="33">
        <v>371739.81</v>
      </c>
      <c r="F122" s="33">
        <v>495000</v>
      </c>
      <c r="G122" s="33">
        <v>123111</v>
      </c>
      <c r="H122" s="33">
        <v>235152.29</v>
      </c>
      <c r="I122" s="33">
        <v>299029</v>
      </c>
      <c r="J122" s="21">
        <f t="shared" si="15"/>
        <v>195971</v>
      </c>
      <c r="K122" s="95">
        <v>150000</v>
      </c>
    </row>
    <row r="123" spans="1:11" x14ac:dyDescent="0.25">
      <c r="A123" s="29" t="s">
        <v>218</v>
      </c>
      <c r="B123" s="30"/>
      <c r="C123" s="31"/>
      <c r="D123" s="32">
        <f t="shared" ref="D123:I123" si="18">SUM(D124:D125)</f>
        <v>270000</v>
      </c>
      <c r="E123" s="32">
        <f t="shared" si="18"/>
        <v>193277.78999999998</v>
      </c>
      <c r="F123" s="32">
        <f t="shared" si="18"/>
        <v>233000</v>
      </c>
      <c r="G123" s="32">
        <f t="shared" si="18"/>
        <v>9750</v>
      </c>
      <c r="H123" s="32">
        <f t="shared" si="18"/>
        <v>44904</v>
      </c>
      <c r="I123" s="32">
        <f t="shared" si="18"/>
        <v>83837.38</v>
      </c>
      <c r="J123" s="21">
        <f t="shared" si="15"/>
        <v>149162.62</v>
      </c>
    </row>
    <row r="124" spans="1:11" x14ac:dyDescent="0.25">
      <c r="A124" s="23"/>
      <c r="B124" s="24" t="s">
        <v>219</v>
      </c>
      <c r="C124" s="25" t="s">
        <v>220</v>
      </c>
      <c r="D124" s="34">
        <v>160000</v>
      </c>
      <c r="E124" s="34">
        <v>95466</v>
      </c>
      <c r="F124" s="34">
        <v>133000</v>
      </c>
      <c r="G124" s="34"/>
      <c r="H124" s="34">
        <v>2454</v>
      </c>
      <c r="I124" s="34"/>
      <c r="J124" s="21">
        <f t="shared" si="15"/>
        <v>133000</v>
      </c>
      <c r="K124" s="95">
        <v>285000</v>
      </c>
    </row>
    <row r="125" spans="1:11" x14ac:dyDescent="0.25">
      <c r="A125" s="23"/>
      <c r="B125" s="24" t="s">
        <v>221</v>
      </c>
      <c r="C125" s="25" t="s">
        <v>222</v>
      </c>
      <c r="D125" s="74">
        <v>110000</v>
      </c>
      <c r="E125" s="74">
        <v>97811.79</v>
      </c>
      <c r="F125" s="74">
        <v>100000</v>
      </c>
      <c r="G125" s="74">
        <v>9750</v>
      </c>
      <c r="H125" s="74">
        <v>42450</v>
      </c>
      <c r="I125" s="74">
        <v>83837.38</v>
      </c>
      <c r="J125" s="21">
        <f t="shared" si="15"/>
        <v>16162.619999999995</v>
      </c>
      <c r="K125" s="95">
        <v>15000</v>
      </c>
    </row>
    <row r="126" spans="1:11" x14ac:dyDescent="0.25">
      <c r="A126" s="29" t="s">
        <v>223</v>
      </c>
      <c r="B126" s="30"/>
      <c r="C126" s="31"/>
      <c r="D126" s="32">
        <f>SUM(D127:D135)</f>
        <v>1200000</v>
      </c>
      <c r="E126" s="32">
        <f>SUM(E127:E136)</f>
        <v>1175925.3899999999</v>
      </c>
      <c r="F126" s="32">
        <f>SUM(F127:F135)</f>
        <v>1200000</v>
      </c>
      <c r="G126" s="32">
        <f>SUM(G127:G135)</f>
        <v>444854.5</v>
      </c>
      <c r="H126" s="32">
        <f>SUM(H127:H135)</f>
        <v>634148.24</v>
      </c>
      <c r="I126" s="32">
        <f>SUM(I127:I135)</f>
        <v>781644</v>
      </c>
      <c r="J126" s="21">
        <f t="shared" si="15"/>
        <v>418356</v>
      </c>
      <c r="K126" s="95">
        <v>320000</v>
      </c>
    </row>
    <row r="127" spans="1:11" x14ac:dyDescent="0.25">
      <c r="A127" s="23"/>
      <c r="B127" s="75" t="s">
        <v>224</v>
      </c>
      <c r="C127" s="76" t="s">
        <v>225</v>
      </c>
      <c r="D127" s="77">
        <v>395000</v>
      </c>
      <c r="E127" s="77">
        <f>388310+50820</f>
        <v>439130</v>
      </c>
      <c r="F127" s="77">
        <v>390000</v>
      </c>
      <c r="G127" s="77">
        <v>172524</v>
      </c>
      <c r="H127" s="77">
        <v>209580</v>
      </c>
      <c r="I127" s="77">
        <v>253597</v>
      </c>
      <c r="J127" s="21">
        <f t="shared" si="15"/>
        <v>136403</v>
      </c>
    </row>
    <row r="128" spans="1:11" x14ac:dyDescent="0.25">
      <c r="A128" s="60"/>
      <c r="B128" s="78" t="s">
        <v>226</v>
      </c>
      <c r="C128" s="79" t="s">
        <v>227</v>
      </c>
      <c r="D128" s="80">
        <v>80000</v>
      </c>
      <c r="E128" s="80">
        <v>63186.74</v>
      </c>
      <c r="F128" s="33">
        <v>60000</v>
      </c>
      <c r="G128" s="33">
        <v>33999</v>
      </c>
      <c r="H128" s="33">
        <v>39198.69</v>
      </c>
      <c r="I128" s="33">
        <v>44758</v>
      </c>
      <c r="J128" s="21">
        <f t="shared" si="15"/>
        <v>15242</v>
      </c>
    </row>
    <row r="129" spans="1:11" x14ac:dyDescent="0.25">
      <c r="A129" s="23"/>
      <c r="B129" s="75" t="s">
        <v>228</v>
      </c>
      <c r="C129" s="76" t="s">
        <v>229</v>
      </c>
      <c r="D129" s="80">
        <v>30000</v>
      </c>
      <c r="E129" s="80">
        <v>5000</v>
      </c>
      <c r="F129" s="33">
        <v>20000</v>
      </c>
      <c r="G129" s="33"/>
      <c r="H129" s="33"/>
      <c r="I129" s="33">
        <v>22000</v>
      </c>
      <c r="J129" s="21">
        <f t="shared" si="15"/>
        <v>-2000</v>
      </c>
    </row>
    <row r="130" spans="1:11" x14ac:dyDescent="0.25">
      <c r="A130" s="23"/>
      <c r="B130" s="75" t="s">
        <v>230</v>
      </c>
      <c r="C130" s="76" t="s">
        <v>231</v>
      </c>
      <c r="D130" s="80">
        <v>100000</v>
      </c>
      <c r="E130" s="80">
        <v>83000</v>
      </c>
      <c r="F130" s="33">
        <v>150000</v>
      </c>
      <c r="G130" s="33">
        <v>43500</v>
      </c>
      <c r="H130" s="33">
        <v>97000</v>
      </c>
      <c r="I130" s="33">
        <v>107500</v>
      </c>
      <c r="J130" s="21">
        <f t="shared" si="15"/>
        <v>42500</v>
      </c>
    </row>
    <row r="131" spans="1:11" x14ac:dyDescent="0.25">
      <c r="A131" s="23"/>
      <c r="B131" s="75" t="s">
        <v>232</v>
      </c>
      <c r="C131" s="76" t="s">
        <v>233</v>
      </c>
      <c r="D131" s="80">
        <v>100000</v>
      </c>
      <c r="E131" s="80">
        <v>85694.6</v>
      </c>
      <c r="F131" s="33">
        <v>50000</v>
      </c>
      <c r="G131" s="33">
        <v>1845</v>
      </c>
      <c r="H131" s="33">
        <v>33835</v>
      </c>
      <c r="I131" s="33">
        <v>45835</v>
      </c>
      <c r="J131" s="21">
        <f t="shared" si="15"/>
        <v>4165</v>
      </c>
    </row>
    <row r="132" spans="1:11" x14ac:dyDescent="0.25">
      <c r="A132" s="23"/>
      <c r="B132" s="75" t="s">
        <v>234</v>
      </c>
      <c r="C132" s="81" t="s">
        <v>235</v>
      </c>
      <c r="D132" s="33">
        <v>110000</v>
      </c>
      <c r="E132" s="33">
        <v>108900</v>
      </c>
      <c r="F132" s="33">
        <v>210000</v>
      </c>
      <c r="G132" s="33">
        <v>54450</v>
      </c>
      <c r="H132" s="33">
        <v>54450</v>
      </c>
      <c r="I132" s="33">
        <v>81675</v>
      </c>
      <c r="J132" s="21">
        <f t="shared" si="15"/>
        <v>128325</v>
      </c>
    </row>
    <row r="133" spans="1:11" x14ac:dyDescent="0.25">
      <c r="A133" s="23"/>
      <c r="B133" s="82" t="s">
        <v>236</v>
      </c>
      <c r="C133" s="81" t="s">
        <v>237</v>
      </c>
      <c r="D133" s="80">
        <v>230000</v>
      </c>
      <c r="E133" s="80">
        <f>213144.05+3590</f>
        <v>216734.05</v>
      </c>
      <c r="F133" s="33">
        <v>180000</v>
      </c>
      <c r="G133" s="33">
        <v>79579</v>
      </c>
      <c r="H133" s="33">
        <v>94353.05</v>
      </c>
      <c r="I133" s="33">
        <v>105218</v>
      </c>
      <c r="J133" s="21">
        <f t="shared" si="15"/>
        <v>74782</v>
      </c>
    </row>
    <row r="134" spans="1:11" x14ac:dyDescent="0.25">
      <c r="A134" s="23"/>
      <c r="B134" s="82" t="s">
        <v>238</v>
      </c>
      <c r="C134" s="76" t="s">
        <v>239</v>
      </c>
      <c r="D134" s="80">
        <v>100000</v>
      </c>
      <c r="E134" s="80">
        <v>96300</v>
      </c>
      <c r="F134" s="33">
        <v>80000</v>
      </c>
      <c r="G134" s="33">
        <v>44167.5</v>
      </c>
      <c r="H134" s="33">
        <v>57367.5</v>
      </c>
      <c r="I134" s="33">
        <v>67197</v>
      </c>
      <c r="J134" s="21">
        <f t="shared" si="15"/>
        <v>12803</v>
      </c>
    </row>
    <row r="135" spans="1:11" x14ac:dyDescent="0.25">
      <c r="A135" s="23"/>
      <c r="B135" s="75" t="s">
        <v>240</v>
      </c>
      <c r="C135" s="83" t="s">
        <v>241</v>
      </c>
      <c r="D135" s="33">
        <v>55000</v>
      </c>
      <c r="E135" s="33">
        <v>77980</v>
      </c>
      <c r="F135" s="33">
        <v>60000</v>
      </c>
      <c r="G135" s="33">
        <v>14790</v>
      </c>
      <c r="H135" s="33">
        <v>48364</v>
      </c>
      <c r="I135" s="33">
        <v>53864</v>
      </c>
      <c r="J135" s="21">
        <f t="shared" si="15"/>
        <v>6136</v>
      </c>
    </row>
    <row r="136" spans="1:11" x14ac:dyDescent="0.25">
      <c r="A136" s="29" t="s">
        <v>242</v>
      </c>
      <c r="B136" s="30"/>
      <c r="C136" s="31"/>
      <c r="D136" s="32">
        <v>0</v>
      </c>
      <c r="E136" s="32">
        <v>0</v>
      </c>
      <c r="F136" s="21">
        <v>0</v>
      </c>
      <c r="G136" s="21"/>
      <c r="H136" s="21"/>
      <c r="I136" s="21"/>
      <c r="J136" s="21">
        <f t="shared" si="15"/>
        <v>0</v>
      </c>
    </row>
    <row r="137" spans="1:11" x14ac:dyDescent="0.25">
      <c r="A137" s="29" t="s">
        <v>243</v>
      </c>
      <c r="B137" s="30"/>
      <c r="C137" s="31"/>
      <c r="D137" s="32">
        <f t="shared" ref="D137:I137" si="19">SUM(D138:D143)</f>
        <v>3096225.6</v>
      </c>
      <c r="E137" s="32">
        <f t="shared" si="19"/>
        <v>3148644.07</v>
      </c>
      <c r="F137" s="32">
        <f t="shared" si="19"/>
        <v>2823900</v>
      </c>
      <c r="G137" s="32">
        <f t="shared" si="19"/>
        <v>1348363</v>
      </c>
      <c r="H137" s="32">
        <f t="shared" si="19"/>
        <v>1599180</v>
      </c>
      <c r="I137" s="32">
        <f t="shared" si="19"/>
        <v>2296910</v>
      </c>
      <c r="J137" s="21">
        <f t="shared" si="15"/>
        <v>526990</v>
      </c>
      <c r="K137" s="95">
        <v>525000</v>
      </c>
    </row>
    <row r="138" spans="1:11" x14ac:dyDescent="0.25">
      <c r="A138" s="60"/>
      <c r="B138" s="24" t="s">
        <v>244</v>
      </c>
      <c r="C138" s="25" t="s">
        <v>245</v>
      </c>
      <c r="D138" s="34">
        <v>2168000</v>
      </c>
      <c r="E138" s="34">
        <v>2241343</v>
      </c>
      <c r="F138" s="34">
        <v>2040000</v>
      </c>
      <c r="G138" s="34">
        <v>976572</v>
      </c>
      <c r="H138" s="34">
        <v>1162309</v>
      </c>
      <c r="I138" s="34">
        <v>1666774</v>
      </c>
      <c r="J138" s="21">
        <f t="shared" si="15"/>
        <v>373226</v>
      </c>
    </row>
    <row r="139" spans="1:11" x14ac:dyDescent="0.25">
      <c r="A139" s="60"/>
      <c r="B139" s="24" t="s">
        <v>246</v>
      </c>
      <c r="C139" s="25" t="s">
        <v>247</v>
      </c>
      <c r="D139" s="33">
        <f>D138*0.25</f>
        <v>542000</v>
      </c>
      <c r="E139" s="33">
        <f>515832.07+1127</f>
        <v>516959.07</v>
      </c>
      <c r="F139" s="33">
        <v>435000</v>
      </c>
      <c r="G139" s="33">
        <v>202965</v>
      </c>
      <c r="H139" s="33">
        <v>238534</v>
      </c>
      <c r="I139" s="33">
        <v>343712</v>
      </c>
      <c r="J139" s="21">
        <f t="shared" ref="J139:J170" si="20">F139-I139</f>
        <v>91288</v>
      </c>
    </row>
    <row r="140" spans="1:11" x14ac:dyDescent="0.25">
      <c r="A140" s="23"/>
      <c r="B140" s="24" t="s">
        <v>248</v>
      </c>
      <c r="C140" s="25" t="s">
        <v>249</v>
      </c>
      <c r="D140" s="33">
        <f>D138*0.09</f>
        <v>195120</v>
      </c>
      <c r="E140" s="33">
        <v>190755</v>
      </c>
      <c r="F140" s="33">
        <v>156600</v>
      </c>
      <c r="G140" s="33">
        <v>75831</v>
      </c>
      <c r="H140" s="33">
        <v>89128</v>
      </c>
      <c r="I140" s="33">
        <v>127937</v>
      </c>
      <c r="J140" s="21">
        <f t="shared" si="20"/>
        <v>28663</v>
      </c>
    </row>
    <row r="141" spans="1:11" x14ac:dyDescent="0.25">
      <c r="A141" s="23"/>
      <c r="B141" s="24" t="s">
        <v>250</v>
      </c>
      <c r="C141" s="25" t="s">
        <v>251</v>
      </c>
      <c r="D141" s="33">
        <f>D138*0.0042</f>
        <v>9105.5999999999985</v>
      </c>
      <c r="E141" s="33">
        <v>8842</v>
      </c>
      <c r="F141" s="33">
        <v>7300</v>
      </c>
      <c r="G141" s="33"/>
      <c r="H141" s="33">
        <v>1769</v>
      </c>
      <c r="I141" s="33">
        <v>5387</v>
      </c>
      <c r="J141" s="21">
        <f t="shared" si="20"/>
        <v>1913</v>
      </c>
    </row>
    <row r="142" spans="1:11" x14ac:dyDescent="0.25">
      <c r="A142" s="23"/>
      <c r="B142" s="24" t="s">
        <v>252</v>
      </c>
      <c r="C142" s="25" t="s">
        <v>253</v>
      </c>
      <c r="D142" s="34">
        <v>72000</v>
      </c>
      <c r="E142" s="34">
        <v>66000</v>
      </c>
      <c r="F142" s="34">
        <v>60000</v>
      </c>
      <c r="G142" s="34">
        <v>32000</v>
      </c>
      <c r="H142" s="34">
        <v>37500</v>
      </c>
      <c r="I142" s="34">
        <v>54000</v>
      </c>
      <c r="J142" s="21">
        <f t="shared" si="20"/>
        <v>6000</v>
      </c>
    </row>
    <row r="143" spans="1:11" x14ac:dyDescent="0.25">
      <c r="A143" s="23"/>
      <c r="B143" s="24" t="s">
        <v>254</v>
      </c>
      <c r="C143" s="25" t="s">
        <v>255</v>
      </c>
      <c r="D143" s="34">
        <v>110000</v>
      </c>
      <c r="E143" s="34">
        <v>124745</v>
      </c>
      <c r="F143" s="34">
        <v>125000</v>
      </c>
      <c r="G143" s="34">
        <v>60995</v>
      </c>
      <c r="H143" s="34">
        <v>69940</v>
      </c>
      <c r="I143" s="34">
        <v>99100</v>
      </c>
      <c r="J143" s="21">
        <f t="shared" si="20"/>
        <v>25900</v>
      </c>
    </row>
    <row r="144" spans="1:11" x14ac:dyDescent="0.25">
      <c r="A144" s="29" t="s">
        <v>256</v>
      </c>
      <c r="B144" s="30"/>
      <c r="C144" s="31"/>
      <c r="D144" s="32">
        <f t="shared" ref="D144:I144" si="21">SUM(D145:D154)</f>
        <v>2253000</v>
      </c>
      <c r="E144" s="32">
        <f t="shared" si="21"/>
        <v>2243948</v>
      </c>
      <c r="F144" s="32">
        <f t="shared" si="21"/>
        <v>2351000</v>
      </c>
      <c r="G144" s="32">
        <f t="shared" si="21"/>
        <v>839957</v>
      </c>
      <c r="H144" s="32">
        <f t="shared" si="21"/>
        <v>1137677</v>
      </c>
      <c r="I144" s="32">
        <f t="shared" si="21"/>
        <v>1518997</v>
      </c>
      <c r="J144" s="21">
        <f t="shared" si="20"/>
        <v>832003</v>
      </c>
      <c r="K144" s="95">
        <v>800000</v>
      </c>
    </row>
    <row r="145" spans="1:11" x14ac:dyDescent="0.25">
      <c r="A145" s="23"/>
      <c r="B145" s="24" t="s">
        <v>257</v>
      </c>
      <c r="C145" s="25" t="s">
        <v>258</v>
      </c>
      <c r="D145" s="84">
        <f>2*(40000+15000+3*5000+10000)+10*(40000+2*7500+3*5000+18000)</f>
        <v>1040000</v>
      </c>
      <c r="E145" s="84">
        <v>1050000</v>
      </c>
      <c r="F145" s="84">
        <f>12*(40000+2*7500+3*5000+18000)</f>
        <v>1056000</v>
      </c>
      <c r="G145" s="84">
        <v>416100</v>
      </c>
      <c r="H145" s="84">
        <v>571100</v>
      </c>
      <c r="I145" s="84">
        <v>736100</v>
      </c>
      <c r="J145" s="21">
        <f t="shared" si="20"/>
        <v>319900</v>
      </c>
    </row>
    <row r="146" spans="1:11" x14ac:dyDescent="0.25">
      <c r="A146" s="60"/>
      <c r="B146" s="24" t="s">
        <v>259</v>
      </c>
      <c r="C146" s="25" t="s">
        <v>260</v>
      </c>
      <c r="D146" s="34">
        <v>103000</v>
      </c>
      <c r="E146" s="34">
        <v>103000</v>
      </c>
      <c r="F146" s="34">
        <v>103000</v>
      </c>
      <c r="G146" s="34">
        <v>65000</v>
      </c>
      <c r="H146" s="34">
        <v>65000</v>
      </c>
      <c r="I146" s="34">
        <v>100000</v>
      </c>
      <c r="J146" s="21">
        <f t="shared" si="20"/>
        <v>3000</v>
      </c>
    </row>
    <row r="147" spans="1:11" x14ac:dyDescent="0.25">
      <c r="A147" s="23"/>
      <c r="B147" s="24" t="s">
        <v>261</v>
      </c>
      <c r="C147" s="25" t="s">
        <v>262</v>
      </c>
      <c r="D147" s="34">
        <f>300000+100000</f>
        <v>400000</v>
      </c>
      <c r="E147" s="34">
        <v>373500</v>
      </c>
      <c r="F147" s="34">
        <f>12*(25000+2*3000)</f>
        <v>372000</v>
      </c>
      <c r="G147" s="34">
        <v>125000</v>
      </c>
      <c r="H147" s="34">
        <v>193000</v>
      </c>
      <c r="I147" s="34">
        <v>243000</v>
      </c>
      <c r="J147" s="21">
        <f t="shared" si="20"/>
        <v>129000</v>
      </c>
    </row>
    <row r="148" spans="1:11" x14ac:dyDescent="0.25">
      <c r="A148" s="23"/>
      <c r="B148" s="24" t="s">
        <v>263</v>
      </c>
      <c r="C148" s="25" t="s">
        <v>264</v>
      </c>
      <c r="D148" s="34">
        <v>45000</v>
      </c>
      <c r="E148" s="34">
        <v>42600</v>
      </c>
      <c r="F148" s="34">
        <v>45000</v>
      </c>
      <c r="G148" s="34">
        <v>34000</v>
      </c>
      <c r="H148" s="34">
        <v>34000</v>
      </c>
      <c r="I148" s="34">
        <v>34000</v>
      </c>
      <c r="J148" s="21">
        <f t="shared" si="20"/>
        <v>11000</v>
      </c>
    </row>
    <row r="149" spans="1:11" x14ac:dyDescent="0.25">
      <c r="A149" s="23"/>
      <c r="B149" s="24" t="s">
        <v>265</v>
      </c>
      <c r="C149" s="25" t="s">
        <v>266</v>
      </c>
      <c r="D149" s="34">
        <v>200000</v>
      </c>
      <c r="E149" s="34">
        <v>200000</v>
      </c>
      <c r="F149" s="34">
        <v>200000</v>
      </c>
      <c r="G149" s="34">
        <v>85000</v>
      </c>
      <c r="H149" s="34">
        <v>140000</v>
      </c>
      <c r="I149" s="34">
        <v>195000</v>
      </c>
      <c r="J149" s="21">
        <f t="shared" si="20"/>
        <v>5000</v>
      </c>
    </row>
    <row r="150" spans="1:11" x14ac:dyDescent="0.25">
      <c r="A150" s="23"/>
      <c r="B150" s="24" t="s">
        <v>267</v>
      </c>
      <c r="C150" s="25" t="s">
        <v>268</v>
      </c>
      <c r="D150" s="34">
        <v>20000</v>
      </c>
      <c r="E150" s="34">
        <v>36848</v>
      </c>
      <c r="F150" s="34">
        <v>60000</v>
      </c>
      <c r="G150" s="34">
        <v>49157</v>
      </c>
      <c r="H150" s="34">
        <v>53577</v>
      </c>
      <c r="I150" s="34">
        <v>53997</v>
      </c>
      <c r="J150" s="21">
        <f t="shared" si="20"/>
        <v>6003</v>
      </c>
    </row>
    <row r="151" spans="1:11" x14ac:dyDescent="0.25">
      <c r="A151" s="23"/>
      <c r="B151" s="24" t="s">
        <v>269</v>
      </c>
      <c r="C151" s="25" t="s">
        <v>270</v>
      </c>
      <c r="D151" s="34">
        <v>140000</v>
      </c>
      <c r="E151" s="34">
        <v>140000</v>
      </c>
      <c r="F151" s="34">
        <v>140000</v>
      </c>
      <c r="G151" s="34">
        <v>30000</v>
      </c>
      <c r="H151" s="34">
        <v>35000</v>
      </c>
      <c r="I151" s="34">
        <v>50000</v>
      </c>
      <c r="J151" s="21">
        <f t="shared" si="20"/>
        <v>90000</v>
      </c>
    </row>
    <row r="152" spans="1:11" x14ac:dyDescent="0.25">
      <c r="A152" s="23"/>
      <c r="B152" s="24" t="s">
        <v>271</v>
      </c>
      <c r="C152" s="25" t="s">
        <v>272</v>
      </c>
      <c r="D152" s="34">
        <v>30000</v>
      </c>
      <c r="E152" s="34">
        <v>30000</v>
      </c>
      <c r="F152" s="34">
        <v>30000</v>
      </c>
      <c r="G152" s="34">
        <v>0</v>
      </c>
      <c r="H152" s="34"/>
      <c r="I152" s="34"/>
      <c r="J152" s="21">
        <f t="shared" si="20"/>
        <v>30000</v>
      </c>
    </row>
    <row r="153" spans="1:11" x14ac:dyDescent="0.25">
      <c r="A153" s="23"/>
      <c r="B153" s="24" t="s">
        <v>273</v>
      </c>
      <c r="C153" s="25" t="s">
        <v>274</v>
      </c>
      <c r="D153" s="34">
        <v>250000</v>
      </c>
      <c r="E153" s="34">
        <v>251000</v>
      </c>
      <c r="F153" s="34">
        <v>320000</v>
      </c>
      <c r="G153" s="34">
        <v>35700</v>
      </c>
      <c r="H153" s="34">
        <v>46000</v>
      </c>
      <c r="I153" s="34">
        <v>106900</v>
      </c>
      <c r="J153" s="21">
        <f t="shared" si="20"/>
        <v>213100</v>
      </c>
    </row>
    <row r="154" spans="1:11" x14ac:dyDescent="0.25">
      <c r="A154" s="23"/>
      <c r="B154" s="24" t="s">
        <v>275</v>
      </c>
      <c r="C154" s="25" t="s">
        <v>276</v>
      </c>
      <c r="D154" s="34">
        <v>25000</v>
      </c>
      <c r="E154" s="34">
        <v>17000</v>
      </c>
      <c r="F154" s="34">
        <v>25000</v>
      </c>
      <c r="G154" s="34"/>
      <c r="H154" s="34"/>
      <c r="I154" s="34"/>
      <c r="J154" s="21">
        <f t="shared" si="20"/>
        <v>25000</v>
      </c>
    </row>
    <row r="155" spans="1:11" x14ac:dyDescent="0.25">
      <c r="A155" s="29" t="s">
        <v>277</v>
      </c>
      <c r="B155" s="30"/>
      <c r="C155" s="31"/>
      <c r="D155" s="32">
        <f t="shared" ref="D155:I155" si="22">SUM(D156:D166)</f>
        <v>452000</v>
      </c>
      <c r="E155" s="32">
        <f t="shared" si="22"/>
        <v>489242.14999999997</v>
      </c>
      <c r="F155" s="32">
        <f t="shared" si="22"/>
        <v>508000</v>
      </c>
      <c r="G155" s="32">
        <f t="shared" si="22"/>
        <v>239485</v>
      </c>
      <c r="H155" s="32">
        <f t="shared" si="22"/>
        <v>268785.5</v>
      </c>
      <c r="I155" s="32">
        <f t="shared" si="22"/>
        <v>334590</v>
      </c>
      <c r="J155" s="21">
        <f t="shared" si="20"/>
        <v>173410</v>
      </c>
      <c r="K155" s="95">
        <v>100000</v>
      </c>
    </row>
    <row r="156" spans="1:11" x14ac:dyDescent="0.25">
      <c r="A156" s="23"/>
      <c r="B156" s="24" t="s">
        <v>278</v>
      </c>
      <c r="C156" s="25" t="s">
        <v>279</v>
      </c>
      <c r="D156" s="34">
        <v>120000</v>
      </c>
      <c r="E156" s="34">
        <v>128638.79</v>
      </c>
      <c r="F156" s="34">
        <v>120000</v>
      </c>
      <c r="G156" s="34">
        <v>63755</v>
      </c>
      <c r="H156" s="34">
        <v>84205.5</v>
      </c>
      <c r="I156" s="34">
        <v>102504</v>
      </c>
      <c r="J156" s="21">
        <f t="shared" si="20"/>
        <v>17496</v>
      </c>
    </row>
    <row r="157" spans="1:11" x14ac:dyDescent="0.25">
      <c r="A157" s="60"/>
      <c r="B157" s="24" t="s">
        <v>280</v>
      </c>
      <c r="C157" s="25" t="s">
        <v>281</v>
      </c>
      <c r="D157" s="34">
        <v>120000</v>
      </c>
      <c r="E157" s="34">
        <v>153458.79999999999</v>
      </c>
      <c r="F157" s="34">
        <v>130000</v>
      </c>
      <c r="G157" s="34">
        <v>95895</v>
      </c>
      <c r="H157" s="34">
        <v>95895</v>
      </c>
      <c r="I157" s="34">
        <v>129579</v>
      </c>
      <c r="J157" s="21">
        <f t="shared" si="20"/>
        <v>421</v>
      </c>
    </row>
    <row r="158" spans="1:11" x14ac:dyDescent="0.25">
      <c r="A158" s="23"/>
      <c r="B158" s="24" t="s">
        <v>282</v>
      </c>
      <c r="C158" s="25" t="s">
        <v>283</v>
      </c>
      <c r="D158" s="34">
        <v>85000</v>
      </c>
      <c r="E158" s="34">
        <v>89907.56</v>
      </c>
      <c r="F158" s="34">
        <v>90000</v>
      </c>
      <c r="G158" s="34">
        <v>29841</v>
      </c>
      <c r="H158" s="34">
        <v>35257</v>
      </c>
      <c r="I158" s="34">
        <v>43055</v>
      </c>
      <c r="J158" s="21">
        <f t="shared" si="20"/>
        <v>46945</v>
      </c>
    </row>
    <row r="159" spans="1:11" x14ac:dyDescent="0.25">
      <c r="A159" s="23"/>
      <c r="B159" s="24" t="s">
        <v>284</v>
      </c>
      <c r="C159" s="25" t="s">
        <v>285</v>
      </c>
      <c r="D159" s="34">
        <v>35000</v>
      </c>
      <c r="E159" s="34">
        <v>32480</v>
      </c>
      <c r="F159" s="34">
        <v>45000</v>
      </c>
      <c r="G159" s="34">
        <v>29054</v>
      </c>
      <c r="H159" s="34">
        <v>29054</v>
      </c>
      <c r="I159" s="34">
        <v>30314</v>
      </c>
      <c r="J159" s="21">
        <f t="shared" si="20"/>
        <v>14686</v>
      </c>
    </row>
    <row r="160" spans="1:11" x14ac:dyDescent="0.25">
      <c r="A160" s="23"/>
      <c r="B160" s="24" t="s">
        <v>286</v>
      </c>
      <c r="C160" s="25" t="s">
        <v>287</v>
      </c>
      <c r="D160" s="34">
        <v>8000</v>
      </c>
      <c r="E160" s="34">
        <v>9568</v>
      </c>
      <c r="F160" s="34">
        <v>25000</v>
      </c>
      <c r="G160" s="34">
        <v>2039</v>
      </c>
      <c r="H160" s="34">
        <v>3029</v>
      </c>
      <c r="I160" s="34">
        <v>3029</v>
      </c>
      <c r="J160" s="21">
        <f t="shared" si="20"/>
        <v>21971</v>
      </c>
    </row>
    <row r="161" spans="1:11" x14ac:dyDescent="0.25">
      <c r="A161" s="23"/>
      <c r="B161" s="24" t="s">
        <v>288</v>
      </c>
      <c r="C161" s="25" t="s">
        <v>289</v>
      </c>
      <c r="D161" s="34">
        <v>35000</v>
      </c>
      <c r="E161" s="34">
        <v>35684</v>
      </c>
      <c r="F161" s="34">
        <v>40000</v>
      </c>
      <c r="G161" s="34">
        <v>12660</v>
      </c>
      <c r="H161" s="34">
        <v>12660</v>
      </c>
      <c r="I161" s="34">
        <v>12660</v>
      </c>
      <c r="J161" s="21">
        <f t="shared" si="20"/>
        <v>27340</v>
      </c>
    </row>
    <row r="162" spans="1:11" x14ac:dyDescent="0.25">
      <c r="A162" s="23"/>
      <c r="B162" s="24" t="s">
        <v>290</v>
      </c>
      <c r="C162" s="25" t="s">
        <v>291</v>
      </c>
      <c r="D162" s="34">
        <v>6000</v>
      </c>
      <c r="E162" s="34">
        <v>0</v>
      </c>
      <c r="F162" s="34">
        <v>6000</v>
      </c>
      <c r="G162" s="34"/>
      <c r="H162" s="34"/>
      <c r="I162" s="34"/>
      <c r="J162" s="21">
        <f t="shared" si="20"/>
        <v>6000</v>
      </c>
    </row>
    <row r="163" spans="1:11" x14ac:dyDescent="0.25">
      <c r="A163" s="23"/>
      <c r="B163" s="24" t="s">
        <v>292</v>
      </c>
      <c r="C163" s="25" t="s">
        <v>293</v>
      </c>
      <c r="D163" s="34">
        <v>10000</v>
      </c>
      <c r="E163" s="34">
        <v>8716</v>
      </c>
      <c r="F163" s="34">
        <v>20000</v>
      </c>
      <c r="G163" s="34"/>
      <c r="H163" s="34"/>
      <c r="I163" s="34"/>
      <c r="J163" s="21">
        <f t="shared" si="20"/>
        <v>20000</v>
      </c>
    </row>
    <row r="164" spans="1:11" x14ac:dyDescent="0.25">
      <c r="A164" s="23"/>
      <c r="B164" s="24" t="s">
        <v>294</v>
      </c>
      <c r="C164" s="25" t="s">
        <v>295</v>
      </c>
      <c r="D164" s="74">
        <v>10000</v>
      </c>
      <c r="E164" s="74">
        <v>10099</v>
      </c>
      <c r="F164" s="74">
        <v>10000</v>
      </c>
      <c r="G164" s="74">
        <v>4396</v>
      </c>
      <c r="H164" s="74">
        <v>5072</v>
      </c>
      <c r="I164" s="74">
        <v>6604</v>
      </c>
      <c r="J164" s="21">
        <f t="shared" si="20"/>
        <v>3396</v>
      </c>
    </row>
    <row r="165" spans="1:11" x14ac:dyDescent="0.25">
      <c r="A165" s="23"/>
      <c r="B165" s="24" t="s">
        <v>296</v>
      </c>
      <c r="C165" s="25" t="s">
        <v>297</v>
      </c>
      <c r="D165" s="74">
        <v>3000</v>
      </c>
      <c r="E165" s="74">
        <v>1050</v>
      </c>
      <c r="F165" s="74">
        <v>2000</v>
      </c>
      <c r="G165" s="74">
        <v>1845</v>
      </c>
      <c r="H165" s="74">
        <v>2745</v>
      </c>
      <c r="I165" s="74">
        <v>2745</v>
      </c>
      <c r="J165" s="21">
        <f t="shared" si="20"/>
        <v>-745</v>
      </c>
    </row>
    <row r="166" spans="1:11" x14ac:dyDescent="0.25">
      <c r="A166" s="23"/>
      <c r="B166" s="24" t="s">
        <v>298</v>
      </c>
      <c r="C166" s="25" t="s">
        <v>299</v>
      </c>
      <c r="D166" s="34">
        <v>20000</v>
      </c>
      <c r="E166" s="34">
        <v>19640</v>
      </c>
      <c r="F166" s="34">
        <v>20000</v>
      </c>
      <c r="G166" s="34">
        <v>0</v>
      </c>
      <c r="H166" s="34">
        <v>868</v>
      </c>
      <c r="I166" s="34">
        <v>4100</v>
      </c>
      <c r="J166" s="21">
        <f t="shared" si="20"/>
        <v>15900</v>
      </c>
    </row>
    <row r="167" spans="1:11" x14ac:dyDescent="0.25">
      <c r="A167" s="29" t="s">
        <v>300</v>
      </c>
      <c r="B167" s="30"/>
      <c r="C167" s="31"/>
      <c r="D167" s="32">
        <f>SUM(D168:D181)</f>
        <v>903824</v>
      </c>
      <c r="E167" s="32">
        <f>SUM(E168:E182)</f>
        <v>1171338.1400000001</v>
      </c>
      <c r="F167" s="32">
        <f>SUM(F168:F182)</f>
        <v>1097600</v>
      </c>
      <c r="G167" s="32">
        <f>SUM(G168:G182)</f>
        <v>186508.06</v>
      </c>
      <c r="H167" s="32">
        <f>SUM(H168:H182)</f>
        <v>301929.7</v>
      </c>
      <c r="I167" s="32">
        <f>SUM(I168:I182)</f>
        <v>531950.79</v>
      </c>
      <c r="J167" s="21">
        <f t="shared" si="20"/>
        <v>565649.21</v>
      </c>
      <c r="K167" s="95">
        <v>50000</v>
      </c>
    </row>
    <row r="168" spans="1:11" x14ac:dyDescent="0.25">
      <c r="A168" s="23"/>
      <c r="B168" s="24" t="s">
        <v>301</v>
      </c>
      <c r="C168" s="25" t="s">
        <v>302</v>
      </c>
      <c r="D168" s="65">
        <v>500000</v>
      </c>
      <c r="E168" s="65">
        <v>376206.4</v>
      </c>
      <c r="F168" s="65">
        <v>400000</v>
      </c>
      <c r="G168" s="65">
        <v>64804</v>
      </c>
      <c r="H168" s="65">
        <v>78208</v>
      </c>
      <c r="I168" s="65">
        <v>73740</v>
      </c>
      <c r="J168" s="21">
        <f t="shared" si="20"/>
        <v>326260</v>
      </c>
      <c r="K168" s="95">
        <v>200000</v>
      </c>
    </row>
    <row r="169" spans="1:11" x14ac:dyDescent="0.25">
      <c r="A169" s="60"/>
      <c r="B169" s="24" t="s">
        <v>303</v>
      </c>
      <c r="C169" s="25" t="s">
        <v>304</v>
      </c>
      <c r="D169" s="34">
        <v>7000</v>
      </c>
      <c r="E169" s="34">
        <v>9148</v>
      </c>
      <c r="F169" s="34">
        <v>12790</v>
      </c>
      <c r="G169" s="34">
        <v>8337</v>
      </c>
      <c r="H169" s="34">
        <v>8337</v>
      </c>
      <c r="I169" s="34">
        <v>8337</v>
      </c>
      <c r="J169" s="21">
        <f t="shared" si="20"/>
        <v>4453</v>
      </c>
    </row>
    <row r="170" spans="1:11" x14ac:dyDescent="0.25">
      <c r="A170" s="23"/>
      <c r="B170" s="24" t="s">
        <v>305</v>
      </c>
      <c r="C170" s="25" t="s">
        <v>306</v>
      </c>
      <c r="D170" s="65">
        <v>25000</v>
      </c>
      <c r="E170" s="65">
        <v>37608.29</v>
      </c>
      <c r="F170" s="65">
        <v>40000</v>
      </c>
      <c r="G170" s="65">
        <v>11505</v>
      </c>
      <c r="H170" s="65">
        <v>13496</v>
      </c>
      <c r="I170" s="65">
        <v>15521</v>
      </c>
      <c r="J170" s="21">
        <f t="shared" si="20"/>
        <v>24479</v>
      </c>
    </row>
    <row r="171" spans="1:11" x14ac:dyDescent="0.25">
      <c r="A171" s="23"/>
      <c r="B171" s="24" t="s">
        <v>307</v>
      </c>
      <c r="C171" s="25" t="s">
        <v>308</v>
      </c>
      <c r="D171" s="34">
        <v>40000</v>
      </c>
      <c r="E171" s="34">
        <v>40706.97</v>
      </c>
      <c r="F171" s="65">
        <v>40000</v>
      </c>
      <c r="G171" s="65">
        <v>19620</v>
      </c>
      <c r="H171" s="65">
        <v>25562.94</v>
      </c>
      <c r="I171" s="65">
        <v>31574</v>
      </c>
      <c r="J171" s="21">
        <f t="shared" ref="J171:J183" si="23">F171-I171</f>
        <v>8426</v>
      </c>
    </row>
    <row r="172" spans="1:11" x14ac:dyDescent="0.25">
      <c r="A172" s="23"/>
      <c r="B172" s="24" t="s">
        <v>309</v>
      </c>
      <c r="C172" s="25" t="s">
        <v>310</v>
      </c>
      <c r="D172" s="34">
        <v>30000</v>
      </c>
      <c r="E172" s="34">
        <f>29804.6+6</f>
        <v>29810.6</v>
      </c>
      <c r="F172" s="34">
        <v>30000</v>
      </c>
      <c r="G172" s="34">
        <v>4222</v>
      </c>
      <c r="H172" s="34">
        <v>5353.8</v>
      </c>
      <c r="I172" s="34">
        <v>10176</v>
      </c>
      <c r="J172" s="21">
        <f t="shared" si="23"/>
        <v>19824</v>
      </c>
    </row>
    <row r="173" spans="1:11" x14ac:dyDescent="0.25">
      <c r="A173" s="23"/>
      <c r="B173" s="24" t="s">
        <v>311</v>
      </c>
      <c r="C173" s="25" t="s">
        <v>312</v>
      </c>
      <c r="D173" s="34">
        <v>40000</v>
      </c>
      <c r="E173" s="34">
        <v>3986</v>
      </c>
      <c r="F173" s="34">
        <v>40000</v>
      </c>
      <c r="G173" s="34">
        <v>648</v>
      </c>
      <c r="H173" s="34">
        <v>648</v>
      </c>
      <c r="I173" s="34">
        <v>10347</v>
      </c>
      <c r="J173" s="21">
        <f t="shared" si="23"/>
        <v>29653</v>
      </c>
    </row>
    <row r="174" spans="1:11" x14ac:dyDescent="0.25">
      <c r="A174" s="23"/>
      <c r="B174" s="24" t="s">
        <v>313</v>
      </c>
      <c r="C174" s="25" t="s">
        <v>314</v>
      </c>
      <c r="D174" s="34">
        <v>30000</v>
      </c>
      <c r="E174" s="34">
        <v>28598</v>
      </c>
      <c r="F174" s="34">
        <v>30000</v>
      </c>
      <c r="G174" s="34">
        <v>25064</v>
      </c>
      <c r="H174" s="34">
        <v>27220</v>
      </c>
      <c r="I174" s="34">
        <v>27220</v>
      </c>
      <c r="J174" s="21">
        <f t="shared" si="23"/>
        <v>2780</v>
      </c>
    </row>
    <row r="175" spans="1:11" x14ac:dyDescent="0.25">
      <c r="A175" s="23"/>
      <c r="B175" s="24" t="s">
        <v>315</v>
      </c>
      <c r="C175" s="25" t="s">
        <v>316</v>
      </c>
      <c r="D175" s="34">
        <v>20000</v>
      </c>
      <c r="E175" s="34">
        <v>1492</v>
      </c>
      <c r="F175" s="34">
        <v>20000</v>
      </c>
      <c r="G175" s="34"/>
      <c r="H175" s="34"/>
      <c r="I175" s="34">
        <v>1250</v>
      </c>
      <c r="J175" s="21">
        <f t="shared" si="23"/>
        <v>18750</v>
      </c>
    </row>
    <row r="176" spans="1:11" x14ac:dyDescent="0.25">
      <c r="A176" s="23"/>
      <c r="B176" s="24" t="s">
        <v>317</v>
      </c>
      <c r="C176" s="25" t="s">
        <v>318</v>
      </c>
      <c r="D176" s="34">
        <v>40000</v>
      </c>
      <c r="E176" s="34">
        <v>21781.53</v>
      </c>
      <c r="F176" s="34">
        <v>40000</v>
      </c>
      <c r="G176" s="34">
        <v>11852</v>
      </c>
      <c r="H176" s="34">
        <v>11852.35</v>
      </c>
      <c r="I176" s="34">
        <v>13139.79</v>
      </c>
      <c r="J176" s="21">
        <f t="shared" si="23"/>
        <v>26860.21</v>
      </c>
    </row>
    <row r="177" spans="1:11" x14ac:dyDescent="0.25">
      <c r="A177" s="23"/>
      <c r="B177" s="24" t="s">
        <v>319</v>
      </c>
      <c r="C177" s="25" t="s">
        <v>320</v>
      </c>
      <c r="D177" s="34">
        <v>20000</v>
      </c>
      <c r="E177" s="34">
        <v>24216.15</v>
      </c>
      <c r="F177" s="34">
        <v>20000</v>
      </c>
      <c r="G177" s="34">
        <v>4157</v>
      </c>
      <c r="H177" s="34">
        <v>6874</v>
      </c>
      <c r="I177" s="34">
        <v>14461</v>
      </c>
      <c r="J177" s="21">
        <f t="shared" si="23"/>
        <v>5539</v>
      </c>
    </row>
    <row r="178" spans="1:11" x14ac:dyDescent="0.25">
      <c r="A178" s="23"/>
      <c r="B178" s="24" t="s">
        <v>321</v>
      </c>
      <c r="C178" s="25" t="s">
        <v>322</v>
      </c>
      <c r="D178" s="34">
        <v>75000</v>
      </c>
      <c r="E178" s="34">
        <v>81451.490000000005</v>
      </c>
      <c r="F178" s="34">
        <v>75000</v>
      </c>
      <c r="G178" s="34">
        <v>18518.060000000001</v>
      </c>
      <c r="H178" s="34">
        <v>59946.61</v>
      </c>
      <c r="I178" s="34">
        <v>63004</v>
      </c>
      <c r="J178" s="21">
        <f t="shared" si="23"/>
        <v>11996</v>
      </c>
    </row>
    <row r="179" spans="1:11" x14ac:dyDescent="0.25">
      <c r="A179" s="23"/>
      <c r="B179" s="24" t="s">
        <v>323</v>
      </c>
      <c r="C179" s="25" t="s">
        <v>324</v>
      </c>
      <c r="D179" s="34"/>
      <c r="E179" s="34"/>
      <c r="F179" s="34">
        <v>250000</v>
      </c>
      <c r="G179" s="34"/>
      <c r="H179" s="34"/>
      <c r="I179" s="34"/>
      <c r="J179" s="21">
        <f t="shared" si="23"/>
        <v>250000</v>
      </c>
      <c r="K179" s="95">
        <v>340000</v>
      </c>
    </row>
    <row r="180" spans="1:11" ht="15" customHeight="1" x14ac:dyDescent="0.25">
      <c r="A180" s="23"/>
      <c r="B180" s="24" t="s">
        <v>325</v>
      </c>
      <c r="C180" s="25" t="s">
        <v>326</v>
      </c>
      <c r="D180" s="34">
        <f>12*2500*1.21+13700</f>
        <v>50000</v>
      </c>
      <c r="E180" s="34">
        <f>11627.51+11820.85-3933.43</f>
        <v>19514.93</v>
      </c>
      <c r="F180" s="34">
        <v>50000</v>
      </c>
      <c r="G180" s="34">
        <v>400</v>
      </c>
      <c r="H180" s="34">
        <v>400</v>
      </c>
      <c r="I180" s="34">
        <v>6900</v>
      </c>
      <c r="J180" s="21">
        <f t="shared" si="23"/>
        <v>43100</v>
      </c>
    </row>
    <row r="181" spans="1:11" ht="15" customHeight="1" x14ac:dyDescent="0.25">
      <c r="A181" s="85"/>
      <c r="B181" s="86" t="s">
        <v>327</v>
      </c>
      <c r="C181" s="44" t="s">
        <v>328</v>
      </c>
      <c r="D181" s="34">
        <v>26824</v>
      </c>
      <c r="E181" s="34">
        <v>39317.78</v>
      </c>
      <c r="F181" s="34">
        <v>49810</v>
      </c>
      <c r="G181" s="34">
        <v>17381</v>
      </c>
      <c r="H181" s="34">
        <v>17381</v>
      </c>
      <c r="I181" s="34">
        <v>17381</v>
      </c>
      <c r="J181" s="21">
        <f t="shared" si="23"/>
        <v>32429</v>
      </c>
    </row>
    <row r="182" spans="1:11" x14ac:dyDescent="0.25">
      <c r="A182" s="85"/>
      <c r="B182" s="86" t="s">
        <v>329</v>
      </c>
      <c r="C182" s="44" t="s">
        <v>330</v>
      </c>
      <c r="D182" s="87">
        <v>0</v>
      </c>
      <c r="E182" s="87">
        <f>463500-14000+8000</f>
        <v>457500</v>
      </c>
      <c r="F182" s="87">
        <v>0</v>
      </c>
      <c r="G182" s="87"/>
      <c r="H182" s="87">
        <v>46650</v>
      </c>
      <c r="I182" s="87">
        <v>238900</v>
      </c>
      <c r="J182" s="21">
        <f t="shared" si="23"/>
        <v>-238900</v>
      </c>
    </row>
    <row r="183" spans="1:11" x14ac:dyDescent="0.25">
      <c r="A183" s="88" t="s">
        <v>331</v>
      </c>
      <c r="B183" s="48"/>
      <c r="C183" s="89"/>
      <c r="D183" s="51">
        <f t="shared" ref="D183:I183" si="24">D167+D155+D144+D137+D136+D126+D123+D113+D109+D105+D100+D97+D91+D79+D71+D56+D43</f>
        <v>20827999.600000001</v>
      </c>
      <c r="E183" s="51">
        <f t="shared" si="24"/>
        <v>20651031.329999998</v>
      </c>
      <c r="F183" s="51">
        <f t="shared" si="24"/>
        <v>22372000</v>
      </c>
      <c r="G183" s="51">
        <f t="shared" si="24"/>
        <v>5385412.2000000002</v>
      </c>
      <c r="H183" s="51">
        <f t="shared" si="24"/>
        <v>5685371.0499999998</v>
      </c>
      <c r="I183" s="51">
        <f t="shared" si="24"/>
        <v>12707012.359999999</v>
      </c>
      <c r="J183" s="21">
        <f t="shared" si="23"/>
        <v>9664987.6400000006</v>
      </c>
      <c r="K183" s="95">
        <f>SUM(K42:K182)</f>
        <v>8543000</v>
      </c>
    </row>
    <row r="184" spans="1:11" x14ac:dyDescent="0.25">
      <c r="A184" s="90"/>
      <c r="B184" s="91"/>
      <c r="C184" s="7"/>
      <c r="J184" s="21"/>
    </row>
    <row r="185" spans="1:11" x14ac:dyDescent="0.25">
      <c r="A185" s="88" t="s">
        <v>332</v>
      </c>
      <c r="B185" s="92"/>
      <c r="C185" s="93"/>
      <c r="D185" s="94">
        <f t="shared" ref="D185:I185" si="25">D39-D183</f>
        <v>-1324999.6000000015</v>
      </c>
      <c r="E185" s="94">
        <f t="shared" si="25"/>
        <v>23434.640000000596</v>
      </c>
      <c r="F185" s="94">
        <f t="shared" si="25"/>
        <v>-2000000</v>
      </c>
      <c r="G185" s="94">
        <f t="shared" si="25"/>
        <v>12030040.650000002</v>
      </c>
      <c r="H185" s="94">
        <f t="shared" si="25"/>
        <v>11902282.169999998</v>
      </c>
      <c r="I185" s="94">
        <f t="shared" si="25"/>
        <v>6330906.0399999991</v>
      </c>
      <c r="J185" s="21">
        <f>F185-I185</f>
        <v>-8330906.0399999991</v>
      </c>
      <c r="K185" s="95">
        <f>I185-K183</f>
        <v>-2212093.9600000009</v>
      </c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 r:id="rId1"/>
  <rowBreaks count="2" manualBreakCount="2">
    <brk id="70" max="16383" man="1"/>
    <brk id="13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148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183</vt:lpstr>
      <vt:lpstr>'VV 183'!Oblast_tisku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Štross</cp:lastModifiedBy>
  <cp:revision>12</cp:revision>
  <dcterms:created xsi:type="dcterms:W3CDTF">2021-02-11T16:29:19Z</dcterms:created>
  <dcterms:modified xsi:type="dcterms:W3CDTF">2024-11-19T15:50:34Z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