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Štross\Documents\VV\Materiály\181\Poslano k overeni\"/>
    </mc:Choice>
  </mc:AlternateContent>
  <bookViews>
    <workbookView xWindow="0" yWindow="0" windowWidth="25200" windowHeight="11985" tabRatio="500"/>
  </bookViews>
  <sheets>
    <sheet name="VV 181" sheetId="1" r:id="rId1"/>
  </sheets>
  <definedNames>
    <definedName name="_xlnm.Print_Area" localSheetId="0">'VV 181'!$A$3:$C$185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1" i="1" l="1"/>
  <c r="F167" i="1"/>
  <c r="F155" i="1"/>
  <c r="F144" i="1"/>
  <c r="F137" i="1"/>
  <c r="F126" i="1"/>
  <c r="F123" i="1"/>
  <c r="F113" i="1"/>
  <c r="F109" i="1"/>
  <c r="F105" i="1"/>
  <c r="F100" i="1"/>
  <c r="F97" i="1"/>
  <c r="F91" i="1"/>
  <c r="F79" i="1"/>
  <c r="F56" i="1"/>
  <c r="F43" i="1"/>
  <c r="F35" i="1"/>
  <c r="F30" i="1"/>
  <c r="F17" i="1"/>
  <c r="F13" i="1"/>
  <c r="F9" i="1"/>
  <c r="D35" i="1"/>
  <c r="D182" i="1"/>
  <c r="D180" i="1"/>
  <c r="D172" i="1"/>
  <c r="E167" i="1"/>
  <c r="E155" i="1"/>
  <c r="D155" i="1"/>
  <c r="E147" i="1"/>
  <c r="E145" i="1"/>
  <c r="E144" i="1" s="1"/>
  <c r="D144" i="1"/>
  <c r="D139" i="1"/>
  <c r="D137" i="1" s="1"/>
  <c r="E137" i="1"/>
  <c r="D133" i="1"/>
  <c r="D127" i="1"/>
  <c r="E126" i="1"/>
  <c r="E123" i="1"/>
  <c r="D123" i="1"/>
  <c r="D114" i="1"/>
  <c r="D113" i="1" s="1"/>
  <c r="E113" i="1"/>
  <c r="E109" i="1"/>
  <c r="D109" i="1"/>
  <c r="D108" i="1"/>
  <c r="D106" i="1"/>
  <c r="E105" i="1"/>
  <c r="E100" i="1"/>
  <c r="D100" i="1"/>
  <c r="E97" i="1"/>
  <c r="D97" i="1"/>
  <c r="E91" i="1"/>
  <c r="D91" i="1"/>
  <c r="E79" i="1"/>
  <c r="D79" i="1"/>
  <c r="D74" i="1"/>
  <c r="D71" i="1" s="1"/>
  <c r="E71" i="1"/>
  <c r="D58" i="1"/>
  <c r="D56" i="1" s="1"/>
  <c r="E56" i="1"/>
  <c r="D53" i="1"/>
  <c r="D43" i="1" s="1"/>
  <c r="E43" i="1"/>
  <c r="E35" i="1"/>
  <c r="D32" i="1"/>
  <c r="E30" i="1"/>
  <c r="D30" i="1"/>
  <c r="D27" i="1"/>
  <c r="D23" i="1"/>
  <c r="E17" i="1"/>
  <c r="E13" i="1"/>
  <c r="D13" i="1"/>
  <c r="E9" i="1"/>
  <c r="D9" i="1"/>
  <c r="F183" i="1" l="1"/>
  <c r="F39" i="1"/>
  <c r="D126" i="1"/>
  <c r="D105" i="1"/>
  <c r="D167" i="1"/>
  <c r="D17" i="1"/>
  <c r="D39" i="1" s="1"/>
  <c r="E39" i="1"/>
  <c r="E183" i="1"/>
  <c r="F185" i="1" l="1"/>
  <c r="D183" i="1"/>
  <c r="D185" i="1" s="1"/>
  <c r="E185" i="1"/>
</calcChain>
</file>

<file path=xl/comments1.xml><?xml version="1.0" encoding="utf-8"?>
<comments xmlns="http://schemas.openxmlformats.org/spreadsheetml/2006/main">
  <authors>
    <author/>
  </authors>
  <commentList>
    <comment ref="D37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Dotace hl.m. Prahy
</t>
        </r>
      </text>
    </comment>
    <comment ref="E37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Dotace hl.m. Prahy
</t>
        </r>
      </text>
    </comment>
    <comment ref="D110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E110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<sst xmlns="http://schemas.openxmlformats.org/spreadsheetml/2006/main" count="338" uniqueCount="331">
  <si>
    <t>Příjmy</t>
  </si>
  <si>
    <t>Kapitola</t>
  </si>
  <si>
    <t>Podkapitola</t>
  </si>
  <si>
    <t>Hospodaření k 31.12. 2023</t>
  </si>
  <si>
    <t>1. Vlastní zdroje</t>
  </si>
  <si>
    <t>P1.1</t>
  </si>
  <si>
    <t>Členské příspěvky</t>
  </si>
  <si>
    <t>P1.2</t>
  </si>
  <si>
    <t xml:space="preserve">Krajské příspěvky </t>
  </si>
  <si>
    <t>P1.3</t>
  </si>
  <si>
    <t>2.Cizí zdroje</t>
  </si>
  <si>
    <t>P2.1</t>
  </si>
  <si>
    <t>Dotace NSA - organizace sportu A</t>
  </si>
  <si>
    <t>P2.2</t>
  </si>
  <si>
    <t>Dotace NSA - reprezentace mládež B</t>
  </si>
  <si>
    <t>P2.6</t>
  </si>
  <si>
    <t>Dotace NSA - reprezentace dospělá C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</si>
  <si>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</si>
  <si>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</si>
  <si>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</si>
  <si>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</si>
  <si>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</si>
  <si>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</si>
  <si>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</si>
  <si>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</si>
  <si>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</si>
  <si>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</si>
  <si>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</si>
  <si>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</si>
  <si>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</si>
  <si>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</si>
  <si>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</si>
  <si>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</si>
  <si>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</si>
  <si>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</si>
  <si>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</si>
  <si>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</si>
  <si>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</si>
  <si>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</si>
  <si>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</si>
  <si>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P3.15</t>
  </si>
  <si>
    <t>Příspěvky KAT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</si>
  <si>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</si>
  <si>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</si>
  <si>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</si>
  <si>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</si>
  <si>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</si>
  <si>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</si>
  <si>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</si>
  <si>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</si>
  <si>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</si>
  <si>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5.Sponzorské dary</t>
  </si>
  <si>
    <t>P5.1</t>
  </si>
  <si>
    <t>Sponzorské dary</t>
  </si>
  <si>
    <t>P5.2</t>
  </si>
  <si>
    <t>Ostatní nezdaněné příjmy</t>
  </si>
  <si>
    <t xml:space="preserve">Celkem </t>
  </si>
  <si>
    <t>Výdaje</t>
  </si>
  <si>
    <t>1.Soutěže zahraniční - dospělí</t>
  </si>
  <si>
    <t>V1.1</t>
  </si>
  <si>
    <t>Olympiáda muži Maďarsko</t>
  </si>
  <si>
    <t>V1.2</t>
  </si>
  <si>
    <t>Olympiáda ženy Maďarsko</t>
  </si>
  <si>
    <t>V1.3</t>
  </si>
  <si>
    <t>ME jednotlivců muži Černá Hora</t>
  </si>
  <si>
    <t>V1.4</t>
  </si>
  <si>
    <t>ME jednotlivců ženy Řecko</t>
  </si>
  <si>
    <t>V1.5</t>
  </si>
  <si>
    <t>Mitropa muži Německo</t>
  </si>
  <si>
    <t>V1.6</t>
  </si>
  <si>
    <t>Mitropa ženy Německo</t>
  </si>
  <si>
    <t>V1.7</t>
  </si>
  <si>
    <t>Evropský pohár družstev, Srbsko</t>
  </si>
  <si>
    <t>V1.8</t>
  </si>
  <si>
    <t>ME blesk a rapid</t>
  </si>
  <si>
    <t>V1.9</t>
  </si>
  <si>
    <t>MS blesk a rapid</t>
  </si>
  <si>
    <t>V1.10</t>
  </si>
  <si>
    <t>ME a MS seniorů (indiv. + týmy)</t>
  </si>
  <si>
    <t>V1.11</t>
  </si>
  <si>
    <t>Pražský šachový festival</t>
  </si>
  <si>
    <t>V1.12</t>
  </si>
  <si>
    <t>ME blesk a rapid ženy</t>
  </si>
  <si>
    <t>2.Soutěže domácí - dospělí</t>
  </si>
  <si>
    <t>V2.1</t>
  </si>
  <si>
    <t>Společné MČR - muži</t>
  </si>
  <si>
    <t>V2.2</t>
  </si>
  <si>
    <t>Společné MČR - ženy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</si>
  <si>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</si>
  <si>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</si>
  <si>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</si>
  <si>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</si>
  <si>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</si>
  <si>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</si>
  <si>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</si>
  <si>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</si>
  <si>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</si>
  <si>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</si>
  <si>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</si>
  <si>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</si>
  <si>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</si>
  <si>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</si>
  <si>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</si>
  <si>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</si>
  <si>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</si>
  <si>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</si>
  <si>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</si>
  <si>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</si>
  <si>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</si>
  <si>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</si>
  <si>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</si>
  <si>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</si>
  <si>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</si>
  <si>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</t>
  </si>
  <si>
    <t xml:space="preserve">MS H,D </t>
  </si>
  <si>
    <t>V3.2</t>
  </si>
  <si>
    <t>MS H,D</t>
  </si>
  <si>
    <t>V3.3</t>
  </si>
  <si>
    <t>ME H,D 8-18, Praha</t>
  </si>
  <si>
    <t>V3.4</t>
  </si>
  <si>
    <t>MS juniorů a juniorek</t>
  </si>
  <si>
    <t>V3.5</t>
  </si>
  <si>
    <t>Olympiáda družstev do 16 let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</si>
  <si>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</si>
  <si>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</si>
  <si>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</si>
  <si>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</si>
  <si>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</si>
  <si>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</si>
  <si>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</si>
  <si>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</si>
  <si>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</si>
  <si>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</si>
  <si>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</si>
  <si>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</si>
  <si>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</si>
  <si>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</si>
  <si>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</si>
  <si>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</si>
  <si>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</si>
  <si>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</si>
  <si>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</si>
  <si>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</si>
  <si>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</si>
  <si>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</si>
  <si>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</si>
  <si>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</si>
  <si>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</si>
  <si>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</si>
  <si>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</si>
  <si>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</si>
  <si>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</si>
  <si>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</si>
  <si>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</si>
  <si>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</si>
  <si>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</si>
  <si>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</si>
  <si>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</si>
  <si>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</si>
  <si>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V5.6</t>
  </si>
  <si>
    <t>Turnajové granty</t>
  </si>
  <si>
    <t>6.Individuální příprava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</si>
  <si>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</si>
  <si>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</si>
  <si>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</si>
  <si>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</si>
  <si>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</si>
  <si>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</si>
  <si>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</si>
  <si>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</si>
  <si>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</si>
  <si>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</si>
  <si>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</si>
  <si>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</si>
  <si>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</si>
  <si>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</si>
  <si>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</si>
  <si>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</si>
  <si>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</si>
  <si>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</si>
  <si>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</si>
  <si>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</si>
  <si>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</si>
  <si>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</si>
  <si>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</si>
  <si>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</si>
  <si>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</si>
  <si>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</si>
  <si>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</si>
  <si>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</si>
  <si>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</si>
  <si>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</si>
  <si>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</si>
  <si>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</si>
  <si>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</si>
  <si>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</si>
  <si>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</si>
  <si>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</si>
  <si>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V10.6</t>
  </si>
  <si>
    <t>Podíl KŠS na členských příspěvcích ŠSČR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</si>
  <si>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</si>
  <si>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</si>
  <si>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</si>
  <si>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</si>
  <si>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</si>
  <si>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</si>
  <si>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</si>
  <si>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</si>
  <si>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</si>
  <si>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</si>
  <si>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</si>
  <si>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</si>
  <si>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</si>
  <si>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</si>
  <si>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</si>
  <si>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</si>
  <si>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</si>
  <si>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</si>
  <si>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</si>
  <si>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</si>
  <si>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</si>
  <si>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</si>
  <si>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</si>
  <si>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</si>
  <si>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</si>
  <si>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Časopis COACH + ČS šach</t>
  </si>
  <si>
    <t>V12.7</t>
  </si>
  <si>
    <t>PR výdaje</t>
  </si>
  <si>
    <t>V12.8</t>
  </si>
  <si>
    <t>Ženský šach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</si>
  <si>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</si>
  <si>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</si>
  <si>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</si>
  <si>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</si>
  <si>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</si>
  <si>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</si>
  <si>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</si>
  <si>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</si>
  <si>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</si>
  <si>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</si>
  <si>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</si>
  <si>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</si>
  <si>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</si>
  <si>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</si>
  <si>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</si>
  <si>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</si>
  <si>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</si>
  <si>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</si>
  <si>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</si>
  <si>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</si>
  <si>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</si>
  <si>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</si>
  <si>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</si>
  <si>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</si>
  <si>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</si>
  <si>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</si>
  <si>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</si>
  <si>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</si>
  <si>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</si>
  <si>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</si>
  <si>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>Odměny manažerů TK + KRÚ</t>
  </si>
  <si>
    <t>V15.9</t>
  </si>
  <si>
    <t>Odměna delegát FIDE</t>
  </si>
  <si>
    <t>V15.10</t>
  </si>
  <si>
    <t>Odměna práce komisí a manažerů</t>
  </si>
  <si>
    <t>V15.11</t>
  </si>
  <si>
    <t>Odměna administrativní práce RK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</si>
  <si>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</si>
  <si>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</si>
  <si>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</si>
  <si>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</si>
  <si>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</si>
  <si>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</si>
  <si>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</si>
  <si>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</si>
  <si>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</si>
  <si>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</si>
  <si>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KRÚ+KPT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</si>
  <si>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</si>
  <si>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</si>
  <si>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</si>
  <si>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</si>
  <si>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</si>
  <si>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</si>
  <si>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</si>
  <si>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</si>
  <si>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</si>
  <si>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</si>
  <si>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</si>
  <si>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</si>
  <si>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</si>
  <si>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</si>
  <si>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</si>
  <si>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</si>
  <si>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</si>
  <si>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</si>
  <si>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</si>
  <si>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</si>
  <si>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</si>
  <si>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</si>
  <si>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</si>
  <si>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</si>
  <si>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</si>
  <si>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</si>
  <si>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</si>
  <si>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</si>
  <si>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</si>
  <si>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</si>
  <si>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</si>
  <si>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</si>
  <si>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</si>
  <si>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</si>
  <si>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</si>
  <si>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V17.12</t>
  </si>
  <si>
    <t>V17.13</t>
  </si>
  <si>
    <t>Ostatní</t>
  </si>
  <si>
    <t>V17.14</t>
  </si>
  <si>
    <t>Rezerva</t>
  </si>
  <si>
    <t>V17.15</t>
  </si>
  <si>
    <t>Rezerva, odměny za úspěch</t>
  </si>
  <si>
    <t>Celkem</t>
  </si>
  <si>
    <t>Hospodářský výsledek</t>
  </si>
  <si>
    <t>Sociální fond</t>
  </si>
  <si>
    <t>Členské příspěvky, navýšení</t>
  </si>
  <si>
    <t>P5.2.1</t>
  </si>
  <si>
    <t>Půjčovné</t>
  </si>
  <si>
    <t>Hospodaření ŠSČR pro rok 2024</t>
  </si>
  <si>
    <t>Stav k 28. 8. 2024</t>
  </si>
  <si>
    <t>Předkládán 181. schůzi VV ŠSČR 3.9. v Brně</t>
  </si>
  <si>
    <t>Čerpání</t>
  </si>
  <si>
    <t>Rozpočet schválen konferencí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</si>
</sst>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.00\ [$Kč-405];[Red]\-#,##0.00\ [$Kč-405]"/>
    <numFmt numFmtId="169" formatCode="#,##0&quot; Kč&quot;;[Red]\-#,##0&quot; Kč&quot;"/>
  </numFmts>
  <fonts count="11" x14ac:knownFonts="1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 CE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4" tint="0.59999389629810485"/>
        <bgColor rgb="FFCCCCFF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5" tint="0.79998168889431442"/>
        <bgColor rgb="FF9999FF"/>
      </patternFill>
    </fill>
    <fill>
      <patternFill patternType="solid">
        <fgColor theme="5" tint="0.79998168889431442"/>
        <bgColor rgb="FFCCFFFF"/>
      </patternFill>
    </fill>
    <fill>
      <patternFill patternType="solid">
        <fgColor theme="5" tint="0.79998168889431442"/>
        <bgColor rgb="FFCCCCFF"/>
      </patternFill>
    </fill>
    <fill>
      <patternFill patternType="solid">
        <fgColor theme="5" tint="0.79998168889431442"/>
        <bgColor rgb="FFFF8080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1">
    <xf numFmtId="0" fontId="0" fillId="0" borderId="0"/>
    <xf numFmtId="0" fontId="10" fillId="2" borderId="0" applyBorder="0" applyProtection="0"/>
    <xf numFmtId="0" fontId="10" fillId="3" borderId="0" applyBorder="0" applyProtection="0"/>
    <xf numFmtId="0" fontId="10" fillId="4" borderId="0" applyBorder="0" applyProtection="0"/>
    <xf numFmtId="0" fontId="10" fillId="5" borderId="0" applyBorder="0" applyProtection="0"/>
    <xf numFmtId="0" fontId="10" fillId="6" borderId="0" applyBorder="0" applyProtection="0"/>
    <xf numFmtId="0" fontId="10" fillId="7" borderId="0" applyBorder="0" applyProtection="0"/>
    <xf numFmtId="0" fontId="10" fillId="8" borderId="0" applyBorder="0" applyProtection="0"/>
    <xf numFmtId="0" fontId="10" fillId="3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0" fillId="0" borderId="0"/>
    <xf numFmtId="0" fontId="10" fillId="0" borderId="0"/>
  </cellStyleXfs>
  <cellXfs count="13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/>
    <xf numFmtId="0" fontId="2" fillId="5" borderId="0" xfId="0" applyFont="1" applyFill="1"/>
    <xf numFmtId="0" fontId="2" fillId="0" borderId="13" xfId="0" applyFont="1" applyBorder="1" applyAlignment="1">
      <alignment horizontal="left"/>
    </xf>
    <xf numFmtId="0" fontId="3" fillId="0" borderId="14" xfId="0" applyFont="1" applyBorder="1"/>
    <xf numFmtId="0" fontId="3" fillId="4" borderId="18" xfId="0" applyFont="1" applyFill="1" applyBorder="1" applyAlignment="1">
      <alignment horizontal="left"/>
    </xf>
    <xf numFmtId="0" fontId="3" fillId="4" borderId="14" xfId="0" applyFont="1" applyFill="1" applyBorder="1"/>
    <xf numFmtId="0" fontId="2" fillId="4" borderId="0" xfId="0" applyFont="1" applyFill="1"/>
    <xf numFmtId="0" fontId="3" fillId="0" borderId="18" xfId="0" applyFont="1" applyBorder="1" applyAlignment="1">
      <alignment horizontal="left"/>
    </xf>
    <xf numFmtId="0" fontId="2" fillId="8" borderId="0" xfId="0" applyFont="1" applyFill="1"/>
    <xf numFmtId="0" fontId="3" fillId="0" borderId="13" xfId="0" applyFont="1" applyBorder="1" applyAlignment="1">
      <alignment horizontal="left"/>
    </xf>
    <xf numFmtId="0" fontId="3" fillId="0" borderId="10" xfId="0" applyFont="1" applyBorder="1"/>
    <xf numFmtId="0" fontId="3" fillId="0" borderId="14" xfId="20" applyFont="1" applyBorder="1"/>
    <xf numFmtId="0" fontId="3" fillId="0" borderId="30" xfId="20" applyFont="1" applyBorder="1"/>
    <xf numFmtId="0" fontId="3" fillId="0" borderId="10" xfId="20" applyFont="1" applyBorder="1"/>
    <xf numFmtId="0" fontId="2" fillId="0" borderId="18" xfId="0" applyFont="1" applyBorder="1" applyAlignment="1">
      <alignment horizontal="left"/>
    </xf>
    <xf numFmtId="0" fontId="3" fillId="0" borderId="30" xfId="0" applyFont="1" applyBorder="1"/>
    <xf numFmtId="0" fontId="2" fillId="0" borderId="32" xfId="0" applyFont="1" applyBorder="1" applyAlignment="1">
      <alignment horizontal="left"/>
    </xf>
    <xf numFmtId="0" fontId="4" fillId="0" borderId="33" xfId="0" applyFont="1" applyBorder="1"/>
    <xf numFmtId="166" fontId="2" fillId="13" borderId="16" xfId="0" applyNumberFormat="1" applyFont="1" applyFill="1" applyBorder="1"/>
    <xf numFmtId="0" fontId="2" fillId="14" borderId="0" xfId="0" applyFont="1" applyFill="1"/>
    <xf numFmtId="164" fontId="2" fillId="14" borderId="0" xfId="0" applyNumberFormat="1" applyFont="1" applyFill="1" applyAlignment="1">
      <alignment horizontal="right"/>
    </xf>
    <xf numFmtId="164" fontId="2" fillId="15" borderId="0" xfId="0" applyNumberFormat="1" applyFont="1" applyFill="1" applyAlignment="1">
      <alignment horizontal="right"/>
    </xf>
    <xf numFmtId="0" fontId="5" fillId="14" borderId="0" xfId="0" applyFont="1" applyFill="1"/>
    <xf numFmtId="164" fontId="3" fillId="15" borderId="0" xfId="0" applyNumberFormat="1" applyFont="1" applyFill="1" applyAlignment="1">
      <alignment horizontal="right"/>
    </xf>
    <xf numFmtId="0" fontId="3" fillId="14" borderId="3" xfId="0" applyFont="1" applyFill="1" applyBorder="1" applyAlignment="1">
      <alignment horizontal="center" vertical="center"/>
    </xf>
    <xf numFmtId="3" fontId="3" fillId="14" borderId="4" xfId="0" applyNumberFormat="1" applyFont="1" applyFill="1" applyBorder="1" applyAlignment="1">
      <alignment horizontal="center" vertical="center"/>
    </xf>
    <xf numFmtId="3" fontId="3" fillId="15" borderId="4" xfId="0" applyNumberFormat="1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 wrapText="1"/>
    </xf>
    <xf numFmtId="164" fontId="3" fillId="14" borderId="8" xfId="0" applyNumberFormat="1" applyFont="1" applyFill="1" applyBorder="1" applyAlignment="1">
      <alignment horizontal="center" wrapText="1"/>
    </xf>
    <xf numFmtId="164" fontId="3" fillId="15" borderId="8" xfId="0" applyNumberFormat="1" applyFont="1" applyFill="1" applyBorder="1" applyAlignment="1">
      <alignment horizontal="center" wrapText="1"/>
    </xf>
    <xf numFmtId="0" fontId="2" fillId="14" borderId="15" xfId="0" applyFont="1" applyFill="1" applyBorder="1"/>
    <xf numFmtId="165" fontId="2" fillId="15" borderId="16" xfId="0" applyNumberFormat="1" applyFont="1" applyFill="1" applyBorder="1"/>
    <xf numFmtId="0" fontId="2" fillId="13" borderId="15" xfId="0" applyFont="1" applyFill="1" applyBorder="1"/>
    <xf numFmtId="165" fontId="2" fillId="13" borderId="16" xfId="0" applyNumberFormat="1" applyFont="1" applyFill="1" applyBorder="1"/>
    <xf numFmtId="164" fontId="2" fillId="15" borderId="16" xfId="0" applyNumberFormat="1" applyFont="1" applyFill="1" applyBorder="1"/>
    <xf numFmtId="164" fontId="2" fillId="15" borderId="16" xfId="0" applyNumberFormat="1" applyFont="1" applyFill="1" applyBorder="1" applyAlignment="1">
      <alignment horizontal="right"/>
    </xf>
    <xf numFmtId="166" fontId="2" fillId="15" borderId="16" xfId="0" applyNumberFormat="1" applyFont="1" applyFill="1" applyBorder="1"/>
    <xf numFmtId="166" fontId="2" fillId="15" borderId="16" xfId="0" applyNumberFormat="1" applyFont="1" applyFill="1" applyBorder="1" applyAlignment="1">
      <alignment horizontal="right"/>
    </xf>
    <xf numFmtId="167" fontId="5" fillId="15" borderId="16" xfId="0" applyNumberFormat="1" applyFont="1" applyFill="1" applyBorder="1"/>
    <xf numFmtId="167" fontId="5" fillId="15" borderId="17" xfId="0" applyNumberFormat="1" applyFont="1" applyFill="1" applyBorder="1"/>
    <xf numFmtId="167" fontId="5" fillId="13" borderId="16" xfId="0" applyNumberFormat="1" applyFont="1" applyFill="1" applyBorder="1"/>
    <xf numFmtId="167" fontId="2" fillId="13" borderId="17" xfId="0" applyNumberFormat="1" applyFont="1" applyFill="1" applyBorder="1"/>
    <xf numFmtId="167" fontId="2" fillId="15" borderId="17" xfId="0" applyNumberFormat="1" applyFont="1" applyFill="1" applyBorder="1"/>
    <xf numFmtId="168" fontId="2" fillId="15" borderId="16" xfId="0" applyNumberFormat="1" applyFont="1" applyFill="1" applyBorder="1"/>
    <xf numFmtId="164" fontId="2" fillId="13" borderId="16" xfId="0" applyNumberFormat="1" applyFont="1" applyFill="1" applyBorder="1" applyAlignment="1">
      <alignment horizontal="right"/>
    </xf>
    <xf numFmtId="0" fontId="2" fillId="15" borderId="19" xfId="0" applyFont="1" applyFill="1" applyBorder="1"/>
    <xf numFmtId="0" fontId="2" fillId="14" borderId="19" xfId="0" applyFont="1" applyFill="1" applyBorder="1"/>
    <xf numFmtId="164" fontId="2" fillId="15" borderId="25" xfId="0" applyNumberFormat="1" applyFont="1" applyFill="1" applyBorder="1" applyAlignment="1">
      <alignment horizontal="right"/>
    </xf>
    <xf numFmtId="3" fontId="3" fillId="14" borderId="26" xfId="0" applyNumberFormat="1" applyFont="1" applyFill="1" applyBorder="1" applyAlignment="1">
      <alignment horizontal="center" vertical="center"/>
    </xf>
    <xf numFmtId="164" fontId="3" fillId="14" borderId="27" xfId="0" applyNumberFormat="1" applyFont="1" applyFill="1" applyBorder="1" applyAlignment="1">
      <alignment horizontal="center" wrapText="1"/>
    </xf>
    <xf numFmtId="0" fontId="8" fillId="14" borderId="10" xfId="0" applyFont="1" applyFill="1" applyBorder="1"/>
    <xf numFmtId="169" fontId="2" fillId="15" borderId="12" xfId="0" applyNumberFormat="1" applyFont="1" applyFill="1" applyBorder="1"/>
    <xf numFmtId="0" fontId="2" fillId="15" borderId="11" xfId="0" applyFont="1" applyFill="1" applyBorder="1"/>
    <xf numFmtId="0" fontId="2" fillId="14" borderId="11" xfId="0" applyFont="1" applyFill="1" applyBorder="1"/>
    <xf numFmtId="169" fontId="2" fillId="13" borderId="12" xfId="0" applyNumberFormat="1" applyFont="1" applyFill="1" applyBorder="1"/>
    <xf numFmtId="169" fontId="2" fillId="15" borderId="16" xfId="0" applyNumberFormat="1" applyFont="1" applyFill="1" applyBorder="1"/>
    <xf numFmtId="164" fontId="2" fillId="15" borderId="12" xfId="0" applyNumberFormat="1" applyFont="1" applyFill="1" applyBorder="1" applyAlignment="1">
      <alignment horizontal="right"/>
    </xf>
    <xf numFmtId="164" fontId="2" fillId="15" borderId="16" xfId="19" applyNumberFormat="1" applyFont="1" applyFill="1" applyBorder="1"/>
    <xf numFmtId="164" fontId="5" fillId="15" borderId="16" xfId="19" applyNumberFormat="1" applyFont="1" applyFill="1" applyBorder="1"/>
    <xf numFmtId="164" fontId="5" fillId="15" borderId="16" xfId="0" applyNumberFormat="1" applyFont="1" applyFill="1" applyBorder="1"/>
    <xf numFmtId="164" fontId="2" fillId="15" borderId="16" xfId="0" applyNumberFormat="1" applyFont="1" applyFill="1" applyBorder="1" applyAlignment="1">
      <alignment vertical="center"/>
    </xf>
    <xf numFmtId="0" fontId="2" fillId="14" borderId="15" xfId="0" applyFont="1" applyFill="1" applyBorder="1" applyAlignment="1">
      <alignment horizontal="left"/>
    </xf>
    <xf numFmtId="164" fontId="5" fillId="15" borderId="16" xfId="0" applyNumberFormat="1" applyFont="1" applyFill="1" applyBorder="1" applyAlignment="1">
      <alignment horizontal="right"/>
    </xf>
    <xf numFmtId="0" fontId="2" fillId="14" borderId="15" xfId="20" applyFont="1" applyFill="1" applyBorder="1"/>
    <xf numFmtId="164" fontId="2" fillId="15" borderId="12" xfId="0" applyNumberFormat="1" applyFont="1" applyFill="1" applyBorder="1"/>
    <xf numFmtId="0" fontId="2" fillId="14" borderId="19" xfId="20" applyFont="1" applyFill="1" applyBorder="1"/>
    <xf numFmtId="164" fontId="2" fillId="15" borderId="16" xfId="20" applyNumberFormat="1" applyFont="1" applyFill="1" applyBorder="1"/>
    <xf numFmtId="0" fontId="2" fillId="14" borderId="11" xfId="20" applyFont="1" applyFill="1" applyBorder="1"/>
    <xf numFmtId="164" fontId="2" fillId="13" borderId="16" xfId="20" applyNumberFormat="1" applyFont="1" applyFill="1" applyBorder="1"/>
    <xf numFmtId="0" fontId="2" fillId="14" borderId="0" xfId="20" applyFont="1" applyFill="1"/>
    <xf numFmtId="0" fontId="2" fillId="15" borderId="15" xfId="0" applyFont="1" applyFill="1" applyBorder="1"/>
    <xf numFmtId="164" fontId="2" fillId="13" borderId="16" xfId="0" applyNumberFormat="1" applyFont="1" applyFill="1" applyBorder="1"/>
    <xf numFmtId="164" fontId="2" fillId="15" borderId="17" xfId="0" applyNumberFormat="1" applyFont="1" applyFill="1" applyBorder="1"/>
    <xf numFmtId="164" fontId="2" fillId="15" borderId="20" xfId="0" applyNumberFormat="1" applyFont="1" applyFill="1" applyBorder="1" applyAlignment="1">
      <alignment horizontal="right"/>
    </xf>
    <xf numFmtId="0" fontId="3" fillId="13" borderId="14" xfId="0" applyFont="1" applyFill="1" applyBorder="1"/>
    <xf numFmtId="0" fontId="3" fillId="16" borderId="13" xfId="0" applyFont="1" applyFill="1" applyBorder="1" applyAlignment="1">
      <alignment horizontal="left"/>
    </xf>
    <xf numFmtId="0" fontId="3" fillId="16" borderId="14" xfId="0" applyFont="1" applyFill="1" applyBorder="1"/>
    <xf numFmtId="0" fontId="2" fillId="16" borderId="15" xfId="0" applyFont="1" applyFill="1" applyBorder="1"/>
    <xf numFmtId="164" fontId="3" fillId="17" borderId="16" xfId="0" applyNumberFormat="1" applyFont="1" applyFill="1" applyBorder="1" applyAlignment="1">
      <alignment horizontal="right"/>
    </xf>
    <xf numFmtId="164" fontId="3" fillId="18" borderId="16" xfId="0" applyNumberFormat="1" applyFont="1" applyFill="1" applyBorder="1" applyAlignment="1">
      <alignment horizontal="right"/>
    </xf>
    <xf numFmtId="0" fontId="3" fillId="19" borderId="22" xfId="0" applyFont="1" applyFill="1" applyBorder="1"/>
    <xf numFmtId="0" fontId="2" fillId="19" borderId="23" xfId="0" applyFont="1" applyFill="1" applyBorder="1"/>
    <xf numFmtId="164" fontId="3" fillId="19" borderId="24" xfId="0" applyNumberFormat="1" applyFont="1" applyFill="1" applyBorder="1" applyAlignment="1">
      <alignment horizontal="right"/>
    </xf>
    <xf numFmtId="164" fontId="3" fillId="20" borderId="24" xfId="0" applyNumberFormat="1" applyFont="1" applyFill="1" applyBorder="1" applyAlignment="1">
      <alignment horizontal="right"/>
    </xf>
    <xf numFmtId="0" fontId="4" fillId="19" borderId="31" xfId="0" applyFont="1" applyFill="1" applyBorder="1" applyAlignment="1">
      <alignment horizontal="left"/>
    </xf>
    <xf numFmtId="0" fontId="4" fillId="19" borderId="33" xfId="0" applyFont="1" applyFill="1" applyBorder="1"/>
    <xf numFmtId="0" fontId="5" fillId="19" borderId="25" xfId="0" applyFont="1" applyFill="1" applyBorder="1"/>
    <xf numFmtId="164" fontId="4" fillId="19" borderId="24" xfId="0" applyNumberFormat="1" applyFont="1" applyFill="1" applyBorder="1" applyAlignment="1">
      <alignment horizontal="right"/>
    </xf>
    <xf numFmtId="164" fontId="4" fillId="20" borderId="24" xfId="0" applyNumberFormat="1" applyFont="1" applyFill="1" applyBorder="1" applyAlignment="1">
      <alignment horizontal="right"/>
    </xf>
    <xf numFmtId="0" fontId="7" fillId="19" borderId="21" xfId="0" applyFont="1" applyFill="1" applyBorder="1" applyAlignment="1">
      <alignment horizontal="left"/>
    </xf>
    <xf numFmtId="0" fontId="3" fillId="19" borderId="23" xfId="0" applyFont="1" applyFill="1" applyBorder="1"/>
    <xf numFmtId="0" fontId="3" fillId="18" borderId="13" xfId="0" applyFont="1" applyFill="1" applyBorder="1" applyAlignment="1">
      <alignment horizontal="left"/>
    </xf>
    <xf numFmtId="0" fontId="3" fillId="18" borderId="14" xfId="0" applyFont="1" applyFill="1" applyBorder="1"/>
    <xf numFmtId="0" fontId="2" fillId="18" borderId="15" xfId="0" applyFont="1" applyFill="1" applyBorder="1"/>
    <xf numFmtId="0" fontId="3" fillId="21" borderId="13" xfId="0" applyFont="1" applyFill="1" applyBorder="1" applyAlignment="1">
      <alignment horizontal="left"/>
    </xf>
    <xf numFmtId="0" fontId="3" fillId="21" borderId="14" xfId="0" applyFont="1" applyFill="1" applyBorder="1"/>
    <xf numFmtId="0" fontId="2" fillId="21" borderId="15" xfId="0" applyFont="1" applyFill="1" applyBorder="1"/>
    <xf numFmtId="164" fontId="3" fillId="18" borderId="12" xfId="0" applyNumberFormat="1" applyFont="1" applyFill="1" applyBorder="1" applyAlignment="1">
      <alignment horizontal="right"/>
    </xf>
    <xf numFmtId="0" fontId="3" fillId="22" borderId="13" xfId="0" applyFont="1" applyFill="1" applyBorder="1" applyAlignment="1">
      <alignment horizontal="left"/>
    </xf>
    <xf numFmtId="0" fontId="3" fillId="22" borderId="14" xfId="0" applyFont="1" applyFill="1" applyBorder="1"/>
    <xf numFmtId="0" fontId="2" fillId="22" borderId="15" xfId="0" applyFont="1" applyFill="1" applyBorder="1"/>
    <xf numFmtId="0" fontId="3" fillId="23" borderId="13" xfId="0" applyFont="1" applyFill="1" applyBorder="1" applyAlignment="1">
      <alignment horizontal="left"/>
    </xf>
    <xf numFmtId="0" fontId="3" fillId="23" borderId="14" xfId="0" applyFont="1" applyFill="1" applyBorder="1"/>
    <xf numFmtId="0" fontId="2" fillId="23" borderId="15" xfId="0" applyFont="1" applyFill="1" applyBorder="1"/>
    <xf numFmtId="0" fontId="2" fillId="23" borderId="11" xfId="0" applyFont="1" applyFill="1" applyBorder="1"/>
    <xf numFmtId="164" fontId="4" fillId="18" borderId="16" xfId="0" applyNumberFormat="1" applyFont="1" applyFill="1" applyBorder="1" applyAlignment="1">
      <alignment horizontal="right"/>
    </xf>
    <xf numFmtId="0" fontId="3" fillId="24" borderId="13" xfId="0" applyFont="1" applyFill="1" applyBorder="1" applyAlignment="1">
      <alignment horizontal="left"/>
    </xf>
    <xf numFmtId="0" fontId="3" fillId="24" borderId="14" xfId="0" applyFont="1" applyFill="1" applyBorder="1"/>
    <xf numFmtId="0" fontId="2" fillId="24" borderId="15" xfId="0" applyFont="1" applyFill="1" applyBorder="1"/>
    <xf numFmtId="0" fontId="3" fillId="24" borderId="1" xfId="0" applyFont="1" applyFill="1" applyBorder="1" applyAlignment="1">
      <alignment horizontal="left"/>
    </xf>
    <xf numFmtId="0" fontId="3" fillId="24" borderId="28" xfId="0" applyFont="1" applyFill="1" applyBorder="1"/>
    <xf numFmtId="0" fontId="2" fillId="24" borderId="29" xfId="0" applyFont="1" applyFill="1" applyBorder="1"/>
    <xf numFmtId="164" fontId="3" fillId="18" borderId="4" xfId="0" applyNumberFormat="1" applyFont="1" applyFill="1" applyBorder="1" applyAlignment="1">
      <alignment horizontal="right"/>
    </xf>
    <xf numFmtId="0" fontId="3" fillId="17" borderId="13" xfId="0" applyFont="1" applyFill="1" applyBorder="1" applyAlignment="1">
      <alignment horizontal="left"/>
    </xf>
    <xf numFmtId="0" fontId="2" fillId="17" borderId="14" xfId="0" applyFont="1" applyFill="1" applyBorder="1"/>
    <xf numFmtId="0" fontId="2" fillId="17" borderId="15" xfId="0" applyFont="1" applyFill="1" applyBorder="1"/>
    <xf numFmtId="0" fontId="3" fillId="17" borderId="14" xfId="0" applyFont="1" applyFill="1" applyBorder="1"/>
    <xf numFmtId="0" fontId="3" fillId="17" borderId="9" xfId="0" applyFont="1" applyFill="1" applyBorder="1" applyAlignment="1">
      <alignment horizontal="left"/>
    </xf>
    <xf numFmtId="0" fontId="3" fillId="17" borderId="10" xfId="0" applyFont="1" applyFill="1" applyBorder="1"/>
    <xf numFmtId="0" fontId="2" fillId="17" borderId="11" xfId="0" applyFont="1" applyFill="1" applyBorder="1"/>
    <xf numFmtId="14" fontId="3" fillId="15" borderId="4" xfId="0" applyNumberFormat="1" applyFont="1" applyFill="1" applyBorder="1" applyAlignment="1">
      <alignment horizontal="center" vertical="center"/>
    </xf>
    <xf numFmtId="165" fontId="2" fillId="0" borderId="16" xfId="0" applyNumberFormat="1" applyFont="1" applyFill="1" applyBorder="1"/>
    <xf numFmtId="166" fontId="2" fillId="0" borderId="16" xfId="0" applyNumberFormat="1" applyFont="1" applyFill="1" applyBorder="1"/>
  </cellXfs>
  <cellStyles count="21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Normální" xfId="0" builtinId="0"/>
    <cellStyle name="Normální 2" xfId="19"/>
    <cellStyle name="normální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U185"/>
  <sheetViews>
    <sheetView tabSelected="1" topLeftCell="A149" zoomScaleNormal="100" workbookViewId="0">
      <pane xSplit="2" topLeftCell="C1" activePane="topRight" state="frozen"/>
      <selection activeCell="A108" sqref="A108"/>
      <selection pane="topRight" activeCell="G75" sqref="G75"/>
    </sheetView>
  </sheetViews>
  <sheetFormatPr defaultColWidth="8.7109375" defaultRowHeight="15" x14ac:dyDescent="0.25"/>
  <cols>
    <col min="1" max="1" width="2" style="1" customWidth="1"/>
    <col min="2" max="2" width="8.85546875" style="2" customWidth="1"/>
    <col min="3" max="3" width="42.42578125" style="28" customWidth="1"/>
    <col min="4" max="4" width="19.42578125" style="29" customWidth="1"/>
    <col min="5" max="5" width="21.42578125" style="30" customWidth="1"/>
    <col min="6" max="6" width="19.42578125" style="30" customWidth="1"/>
    <col min="7" max="7" width="9.140625" style="2" customWidth="1"/>
    <col min="8" max="8" width="15" style="2" customWidth="1"/>
    <col min="9" max="229" width="9.140625" style="2" customWidth="1"/>
    <col min="1017" max="1019" width="11.5703125" customWidth="1"/>
  </cols>
  <sheetData>
    <row r="1" spans="1:165" x14ac:dyDescent="0.25">
      <c r="A1" s="3" t="s">
        <v>326</v>
      </c>
    </row>
    <row r="3" spans="1:165" x14ac:dyDescent="0.25">
      <c r="A3" s="4" t="s">
        <v>327</v>
      </c>
      <c r="B3" s="4"/>
      <c r="C3" s="31"/>
    </row>
    <row r="4" spans="1:165" x14ac:dyDescent="0.25">
      <c r="A4" s="4" t="s">
        <v>328</v>
      </c>
      <c r="B4" s="4"/>
      <c r="C4" s="31"/>
    </row>
    <row r="5" spans="1:165" x14ac:dyDescent="0.25">
      <c r="A5" s="4"/>
      <c r="B5" s="4"/>
      <c r="C5" s="31"/>
      <c r="E5" s="32"/>
      <c r="F5" s="32"/>
    </row>
    <row r="6" spans="1:165" ht="15.75" thickBot="1" x14ac:dyDescent="0.3">
      <c r="A6" s="4"/>
      <c r="B6" s="4"/>
      <c r="C6" s="31"/>
    </row>
    <row r="7" spans="1:165" x14ac:dyDescent="0.25">
      <c r="A7" s="5" t="s">
        <v>0</v>
      </c>
      <c r="B7" s="6"/>
      <c r="C7" s="33"/>
      <c r="D7" s="34">
        <v>2023</v>
      </c>
      <c r="E7" s="35">
        <v>2024</v>
      </c>
      <c r="F7" s="129" t="s">
        <v>329</v>
      </c>
    </row>
    <row r="8" spans="1:165" ht="30.75" customHeight="1" thickBot="1" x14ac:dyDescent="0.3">
      <c r="A8" s="7" t="s">
        <v>1</v>
      </c>
      <c r="B8" s="8"/>
      <c r="C8" s="36" t="s">
        <v>2</v>
      </c>
      <c r="D8" s="37" t="s">
        <v>3</v>
      </c>
      <c r="E8" s="38" t="s">
        <v>330</v>
      </c>
      <c r="F8" s="38" t="s">
        <v>327</v>
      </c>
    </row>
    <row r="9" spans="1:165" x14ac:dyDescent="0.25">
      <c r="A9" s="126" t="s">
        <v>4</v>
      </c>
      <c r="B9" s="127"/>
      <c r="C9" s="128"/>
      <c r="D9" s="106">
        <f>SUM(D10:D11)</f>
        <v>2896394</v>
      </c>
      <c r="E9" s="106">
        <f>SUM(E10:E12)</f>
        <v>4145000</v>
      </c>
      <c r="F9" s="106">
        <f>SUM(F10:F12)</f>
        <v>4030075</v>
      </c>
      <c r="G9" s="9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</row>
    <row r="10" spans="1:165" x14ac:dyDescent="0.25">
      <c r="A10" s="11"/>
      <c r="B10" s="12" t="s">
        <v>5</v>
      </c>
      <c r="C10" s="39" t="s">
        <v>6</v>
      </c>
      <c r="D10" s="40">
        <v>1474794</v>
      </c>
      <c r="E10" s="40">
        <v>1475000</v>
      </c>
      <c r="F10" s="40">
        <v>2655930</v>
      </c>
      <c r="G10" s="9"/>
    </row>
    <row r="11" spans="1:165" x14ac:dyDescent="0.25">
      <c r="A11" s="11"/>
      <c r="B11" s="12" t="s">
        <v>7</v>
      </c>
      <c r="C11" s="39" t="s">
        <v>8</v>
      </c>
      <c r="D11" s="40">
        <v>1421600</v>
      </c>
      <c r="E11" s="40">
        <v>1420000</v>
      </c>
      <c r="F11" s="130">
        <v>1374145</v>
      </c>
      <c r="G11" s="9"/>
    </row>
    <row r="12" spans="1:165" x14ac:dyDescent="0.25">
      <c r="A12" s="11"/>
      <c r="B12" s="83" t="s">
        <v>9</v>
      </c>
      <c r="C12" s="41" t="s">
        <v>323</v>
      </c>
      <c r="D12" s="40"/>
      <c r="E12" s="42">
        <v>1250000</v>
      </c>
      <c r="F12" s="42"/>
      <c r="G12" s="9"/>
    </row>
    <row r="13" spans="1:165" s="10" customFormat="1" x14ac:dyDescent="0.25">
      <c r="A13" s="122" t="s">
        <v>10</v>
      </c>
      <c r="B13" s="125"/>
      <c r="C13" s="124"/>
      <c r="D13" s="88">
        <f>SUM(D14:D16)</f>
        <v>14508970</v>
      </c>
      <c r="E13" s="88">
        <f>SUM(E14:E16)</f>
        <v>13500000</v>
      </c>
      <c r="F13" s="88">
        <f>SUM(F14:F16)</f>
        <v>12638101</v>
      </c>
      <c r="G13" s="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165" x14ac:dyDescent="0.25">
      <c r="A14" s="11"/>
      <c r="B14" s="12" t="s">
        <v>11</v>
      </c>
      <c r="C14" s="39" t="s">
        <v>12</v>
      </c>
      <c r="D14" s="43">
        <v>9400601</v>
      </c>
      <c r="E14" s="43">
        <v>9400000</v>
      </c>
      <c r="F14" s="43">
        <v>9770538</v>
      </c>
      <c r="G14" s="9"/>
    </row>
    <row r="15" spans="1:165" x14ac:dyDescent="0.25">
      <c r="A15" s="11"/>
      <c r="B15" s="12" t="s">
        <v>13</v>
      </c>
      <c r="C15" s="39" t="s">
        <v>14</v>
      </c>
      <c r="D15" s="44">
        <v>2845261</v>
      </c>
      <c r="E15" s="44">
        <v>2280000</v>
      </c>
      <c r="F15" s="44">
        <v>2867563</v>
      </c>
      <c r="G15" s="9"/>
    </row>
    <row r="16" spans="1:165" ht="15.75" customHeight="1" x14ac:dyDescent="0.25">
      <c r="A16" s="11"/>
      <c r="B16" s="12" t="s">
        <v>15</v>
      </c>
      <c r="C16" s="39" t="s">
        <v>16</v>
      </c>
      <c r="D16" s="43">
        <v>2263108</v>
      </c>
      <c r="E16" s="43">
        <v>1820000</v>
      </c>
      <c r="F16" s="43"/>
      <c r="G16" s="9"/>
    </row>
    <row r="17" spans="1:165" s="10" customFormat="1" x14ac:dyDescent="0.25">
      <c r="A17" s="122" t="s">
        <v>17</v>
      </c>
      <c r="B17" s="123"/>
      <c r="C17" s="124"/>
      <c r="D17" s="106">
        <f>SUM(D18:D29)</f>
        <v>1871944.9100000001</v>
      </c>
      <c r="E17" s="106">
        <f>SUM(E18:E29)</f>
        <v>1825000</v>
      </c>
      <c r="F17" s="106">
        <f>SUM(F18:F29)</f>
        <v>332917.38</v>
      </c>
      <c r="G17" s="9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165" x14ac:dyDescent="0.25">
      <c r="A18" s="11"/>
      <c r="B18" s="12" t="s">
        <v>18</v>
      </c>
      <c r="C18" s="39" t="s">
        <v>19</v>
      </c>
      <c r="D18" s="45">
        <v>480693.4</v>
      </c>
      <c r="E18" s="45">
        <v>500000</v>
      </c>
      <c r="F18" s="131">
        <v>150072</v>
      </c>
      <c r="G18" s="9"/>
    </row>
    <row r="19" spans="1:165" x14ac:dyDescent="0.25">
      <c r="A19" s="11"/>
      <c r="B19" s="12" t="s">
        <v>20</v>
      </c>
      <c r="C19" s="39" t="s">
        <v>21</v>
      </c>
      <c r="D19" s="46">
        <v>52797.440000000002</v>
      </c>
      <c r="E19" s="46">
        <v>60000</v>
      </c>
      <c r="F19" s="46">
        <v>30259.88</v>
      </c>
      <c r="G19" s="9"/>
    </row>
    <row r="20" spans="1:165" x14ac:dyDescent="0.25">
      <c r="A20" s="11"/>
      <c r="B20" s="12" t="s">
        <v>22</v>
      </c>
      <c r="C20" s="39" t="s">
        <v>23</v>
      </c>
      <c r="D20" s="45">
        <v>519820</v>
      </c>
      <c r="E20" s="27">
        <v>530000</v>
      </c>
      <c r="F20" s="27">
        <v>50460</v>
      </c>
      <c r="G20" s="9"/>
    </row>
    <row r="21" spans="1:165" x14ac:dyDescent="0.25">
      <c r="A21" s="11"/>
      <c r="B21" s="12" t="s">
        <v>24</v>
      </c>
      <c r="C21" s="39" t="s">
        <v>25</v>
      </c>
      <c r="D21" s="47">
        <v>188000</v>
      </c>
      <c r="E21" s="47">
        <v>190000</v>
      </c>
      <c r="F21" s="47"/>
      <c r="G21" s="9"/>
    </row>
    <row r="22" spans="1:165" x14ac:dyDescent="0.25">
      <c r="A22" s="11"/>
      <c r="B22" s="12" t="s">
        <v>26</v>
      </c>
      <c r="C22" s="39" t="s">
        <v>27</v>
      </c>
      <c r="D22" s="48">
        <v>57600</v>
      </c>
      <c r="E22" s="48">
        <v>58000</v>
      </c>
      <c r="F22" s="48"/>
      <c r="G22" s="9"/>
    </row>
    <row r="23" spans="1:165" x14ac:dyDescent="0.25">
      <c r="A23" s="11"/>
      <c r="B23" s="12" t="s">
        <v>28</v>
      </c>
      <c r="C23" s="39" t="s">
        <v>29</v>
      </c>
      <c r="D23" s="49">
        <f>74800+1850+200</f>
        <v>76850</v>
      </c>
      <c r="E23" s="47">
        <v>70000</v>
      </c>
      <c r="F23" s="47"/>
    </row>
    <row r="24" spans="1:165" x14ac:dyDescent="0.25">
      <c r="A24" s="11"/>
      <c r="B24" s="12" t="s">
        <v>30</v>
      </c>
      <c r="C24" s="39" t="s">
        <v>31</v>
      </c>
      <c r="D24" s="45">
        <v>93761.5</v>
      </c>
      <c r="E24" s="45">
        <v>90000</v>
      </c>
      <c r="F24" s="45">
        <v>10490</v>
      </c>
    </row>
    <row r="25" spans="1:165" x14ac:dyDescent="0.25">
      <c r="A25" s="11"/>
      <c r="B25" s="12" t="s">
        <v>32</v>
      </c>
      <c r="C25" s="39" t="s">
        <v>33</v>
      </c>
      <c r="D25" s="45">
        <v>76324</v>
      </c>
      <c r="E25" s="45">
        <v>75000</v>
      </c>
      <c r="F25" s="45">
        <v>2600</v>
      </c>
    </row>
    <row r="26" spans="1:165" x14ac:dyDescent="0.25">
      <c r="A26" s="11"/>
      <c r="B26" s="12" t="s">
        <v>34</v>
      </c>
      <c r="C26" s="39" t="s">
        <v>35</v>
      </c>
      <c r="D26" s="45">
        <v>119679</v>
      </c>
      <c r="E26" s="45">
        <v>100000</v>
      </c>
      <c r="F26" s="45">
        <v>13505</v>
      </c>
    </row>
    <row r="27" spans="1:165" x14ac:dyDescent="0.25">
      <c r="A27" s="11"/>
      <c r="B27" s="12" t="s">
        <v>36</v>
      </c>
      <c r="C27" s="39" t="s">
        <v>37</v>
      </c>
      <c r="D27" s="50">
        <f>19200+1501</f>
        <v>20701</v>
      </c>
      <c r="E27" s="51">
        <v>12000</v>
      </c>
      <c r="F27" s="51"/>
    </row>
    <row r="28" spans="1:165" x14ac:dyDescent="0.25">
      <c r="A28" s="11"/>
      <c r="B28" s="12" t="s">
        <v>38</v>
      </c>
      <c r="C28" s="39" t="s">
        <v>39</v>
      </c>
      <c r="D28" s="45">
        <v>182516.57</v>
      </c>
      <c r="E28" s="45">
        <v>140000</v>
      </c>
      <c r="F28" s="45">
        <v>75530.5</v>
      </c>
    </row>
    <row r="29" spans="1:165" x14ac:dyDescent="0.25">
      <c r="A29" s="11"/>
      <c r="B29" s="12" t="s">
        <v>40</v>
      </c>
      <c r="C29" s="39" t="s">
        <v>41</v>
      </c>
      <c r="D29" s="45">
        <v>3202</v>
      </c>
      <c r="E29" s="52">
        <v>0</v>
      </c>
      <c r="F29" s="52"/>
    </row>
    <row r="30" spans="1:165" x14ac:dyDescent="0.25">
      <c r="A30" s="122" t="s">
        <v>42</v>
      </c>
      <c r="B30" s="125"/>
      <c r="C30" s="124"/>
      <c r="D30" s="88">
        <f>SUM(D31:D34)</f>
        <v>1339340.0599999998</v>
      </c>
      <c r="E30" s="88">
        <f>SUM(E31:E34)</f>
        <v>840000</v>
      </c>
      <c r="F30" s="88">
        <f>SUM(F31:F34)</f>
        <v>574559.84</v>
      </c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</row>
    <row r="31" spans="1:165" x14ac:dyDescent="0.25">
      <c r="A31" s="11"/>
      <c r="B31" s="12" t="s">
        <v>43</v>
      </c>
      <c r="C31" s="39" t="s">
        <v>44</v>
      </c>
      <c r="D31" s="51">
        <v>43936.62</v>
      </c>
      <c r="E31" s="51">
        <v>50000</v>
      </c>
      <c r="F31" s="51">
        <v>21000</v>
      </c>
    </row>
    <row r="32" spans="1:165" x14ac:dyDescent="0.25">
      <c r="A32" s="11"/>
      <c r="B32" s="12" t="s">
        <v>45</v>
      </c>
      <c r="C32" s="39" t="s">
        <v>46</v>
      </c>
      <c r="D32" s="53">
        <f>201744.49+210</f>
        <v>201954.49</v>
      </c>
      <c r="E32" s="44">
        <v>120000</v>
      </c>
      <c r="F32" s="44">
        <v>77077.87</v>
      </c>
    </row>
    <row r="33" spans="1:165" x14ac:dyDescent="0.25">
      <c r="A33" s="11"/>
      <c r="B33" s="12" t="s">
        <v>47</v>
      </c>
      <c r="C33" s="39" t="s">
        <v>48</v>
      </c>
      <c r="D33" s="44">
        <v>1074443.92</v>
      </c>
      <c r="E33" s="44">
        <v>650000</v>
      </c>
      <c r="F33" s="44">
        <v>467126.97</v>
      </c>
    </row>
    <row r="34" spans="1:165" ht="15" customHeight="1" x14ac:dyDescent="0.25">
      <c r="A34" s="11"/>
      <c r="B34" s="12" t="s">
        <v>49</v>
      </c>
      <c r="C34" s="39" t="s">
        <v>50</v>
      </c>
      <c r="D34" s="44">
        <v>19005.03</v>
      </c>
      <c r="E34" s="44">
        <v>20000</v>
      </c>
      <c r="F34" s="44">
        <v>9355</v>
      </c>
    </row>
    <row r="35" spans="1:165" x14ac:dyDescent="0.25">
      <c r="A35" s="122" t="s">
        <v>51</v>
      </c>
      <c r="B35" s="123"/>
      <c r="C35" s="124"/>
      <c r="D35" s="88">
        <f>SUM(D36:D37)</f>
        <v>57817</v>
      </c>
      <c r="E35" s="88">
        <f>SUM(E36:E37)</f>
        <v>62000</v>
      </c>
      <c r="F35" s="88">
        <f>SUM(F36:F37)</f>
        <v>12000</v>
      </c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</row>
    <row r="36" spans="1:165" s="15" customFormat="1" x14ac:dyDescent="0.25">
      <c r="A36" s="13"/>
      <c r="B36" s="14" t="s">
        <v>52</v>
      </c>
      <c r="C36" s="54" t="s">
        <v>53</v>
      </c>
      <c r="D36" s="44">
        <v>51250</v>
      </c>
      <c r="E36" s="44">
        <v>52000</v>
      </c>
      <c r="F36" s="44">
        <v>12000</v>
      </c>
    </row>
    <row r="37" spans="1:165" x14ac:dyDescent="0.25">
      <c r="A37" s="11"/>
      <c r="B37" s="12" t="s">
        <v>54</v>
      </c>
      <c r="C37" s="39" t="s">
        <v>55</v>
      </c>
      <c r="D37" s="53">
        <v>6567</v>
      </c>
      <c r="E37" s="44">
        <v>10000</v>
      </c>
      <c r="F37" s="44"/>
    </row>
    <row r="38" spans="1:165" ht="15.75" thickBot="1" x14ac:dyDescent="0.3">
      <c r="A38" s="16"/>
      <c r="B38" s="12" t="s">
        <v>324</v>
      </c>
      <c r="C38" s="55" t="s">
        <v>325</v>
      </c>
      <c r="D38" s="51"/>
      <c r="E38" s="51"/>
      <c r="F38" s="51">
        <v>4020</v>
      </c>
    </row>
    <row r="39" spans="1:165" ht="15.75" thickBot="1" x14ac:dyDescent="0.3">
      <c r="A39" s="98" t="s">
        <v>56</v>
      </c>
      <c r="B39" s="89"/>
      <c r="C39" s="99"/>
      <c r="D39" s="92">
        <f>D9+D13+D17+D30+D35</f>
        <v>20674465.969999999</v>
      </c>
      <c r="E39" s="92">
        <f>E9+E13+E17+E30+E35</f>
        <v>20372000</v>
      </c>
      <c r="F39" s="92">
        <f>F9+F13+F17+F30+F35</f>
        <v>17587653.219999999</v>
      </c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</row>
    <row r="40" spans="1:165" s="2" customFormat="1" ht="15.75" customHeight="1" thickBot="1" x14ac:dyDescent="0.25">
      <c r="A40" s="1"/>
      <c r="C40" s="31"/>
      <c r="D40" s="29"/>
      <c r="E40" s="56"/>
      <c r="F40" s="56"/>
    </row>
    <row r="41" spans="1:165" x14ac:dyDescent="0.25">
      <c r="A41" s="5" t="s">
        <v>57</v>
      </c>
      <c r="B41" s="6"/>
      <c r="C41" s="33"/>
      <c r="D41" s="57">
        <v>2023</v>
      </c>
      <c r="E41" s="35">
        <v>2024</v>
      </c>
      <c r="F41" s="129" t="s">
        <v>329</v>
      </c>
    </row>
    <row r="42" spans="1:165" ht="30.75" customHeight="1" thickBot="1" x14ac:dyDescent="0.3">
      <c r="A42" s="7" t="s">
        <v>1</v>
      </c>
      <c r="B42" s="8"/>
      <c r="C42" s="36" t="s">
        <v>2</v>
      </c>
      <c r="D42" s="58" t="s">
        <v>3</v>
      </c>
      <c r="E42" s="38" t="s">
        <v>330</v>
      </c>
      <c r="F42" s="38" t="s">
        <v>327</v>
      </c>
    </row>
    <row r="43" spans="1:165" x14ac:dyDescent="0.25">
      <c r="A43" s="118" t="s">
        <v>58</v>
      </c>
      <c r="B43" s="119"/>
      <c r="C43" s="120"/>
      <c r="D43" s="121">
        <f>SUM(D44:D55)</f>
        <v>1938088.8299999998</v>
      </c>
      <c r="E43" s="121">
        <f>SUM(E44:E54)</f>
        <v>2129500</v>
      </c>
      <c r="F43" s="121">
        <f>SUM(F44:F55)</f>
        <v>624448.94999999995</v>
      </c>
    </row>
    <row r="44" spans="1:165" x14ac:dyDescent="0.25">
      <c r="A44" s="18"/>
      <c r="B44" s="12" t="s">
        <v>59</v>
      </c>
      <c r="C44" s="59" t="s">
        <v>60</v>
      </c>
      <c r="D44" s="60">
        <v>699785.37</v>
      </c>
      <c r="E44" s="60">
        <v>832000</v>
      </c>
      <c r="F44" s="60">
        <v>124357.5</v>
      </c>
    </row>
    <row r="45" spans="1:165" x14ac:dyDescent="0.25">
      <c r="A45" s="18"/>
      <c r="B45" s="12" t="s">
        <v>61</v>
      </c>
      <c r="C45" s="59" t="s">
        <v>62</v>
      </c>
      <c r="D45" s="60">
        <v>495614.92</v>
      </c>
      <c r="E45" s="60">
        <v>526500</v>
      </c>
      <c r="F45" s="60">
        <v>7881.5</v>
      </c>
    </row>
    <row r="46" spans="1:165" x14ac:dyDescent="0.25">
      <c r="A46" s="18"/>
      <c r="B46" s="12" t="s">
        <v>63</v>
      </c>
      <c r="C46" s="61" t="s">
        <v>64</v>
      </c>
      <c r="D46" s="60">
        <v>130446.03</v>
      </c>
      <c r="E46" s="60">
        <v>146000</v>
      </c>
      <c r="F46" s="60"/>
    </row>
    <row r="47" spans="1:165" x14ac:dyDescent="0.25">
      <c r="A47" s="18"/>
      <c r="B47" s="12" t="s">
        <v>65</v>
      </c>
      <c r="C47" s="61" t="s">
        <v>66</v>
      </c>
      <c r="D47" s="60">
        <v>43773.27</v>
      </c>
      <c r="E47" s="60">
        <v>45000</v>
      </c>
      <c r="F47" s="60">
        <v>40543.33</v>
      </c>
    </row>
    <row r="48" spans="1:165" x14ac:dyDescent="0.25">
      <c r="A48" s="18"/>
      <c r="B48" s="12" t="s">
        <v>67</v>
      </c>
      <c r="C48" s="62" t="s">
        <v>68</v>
      </c>
      <c r="D48" s="60">
        <v>101012.52</v>
      </c>
      <c r="E48" s="60">
        <v>95000</v>
      </c>
      <c r="F48" s="60">
        <v>85795.199999999997</v>
      </c>
    </row>
    <row r="49" spans="1:6" x14ac:dyDescent="0.25">
      <c r="A49" s="18"/>
      <c r="B49" s="12" t="s">
        <v>69</v>
      </c>
      <c r="C49" s="62" t="s">
        <v>70</v>
      </c>
      <c r="D49" s="60">
        <v>98365.99</v>
      </c>
      <c r="E49" s="60">
        <v>85000</v>
      </c>
      <c r="F49" s="60">
        <v>74652.7</v>
      </c>
    </row>
    <row r="50" spans="1:6" x14ac:dyDescent="0.25">
      <c r="A50" s="18"/>
      <c r="B50" s="19" t="s">
        <v>71</v>
      </c>
      <c r="C50" s="61" t="s">
        <v>72</v>
      </c>
      <c r="D50" s="60">
        <v>30000</v>
      </c>
      <c r="E50" s="60">
        <v>30000</v>
      </c>
      <c r="F50" s="60"/>
    </row>
    <row r="51" spans="1:6" x14ac:dyDescent="0.25">
      <c r="A51" s="18"/>
      <c r="B51" s="19" t="s">
        <v>73</v>
      </c>
      <c r="C51" s="62" t="s">
        <v>74</v>
      </c>
      <c r="D51" s="60">
        <v>43318.400000000001</v>
      </c>
      <c r="E51" s="60">
        <v>45000</v>
      </c>
      <c r="F51" s="60">
        <v>15626.41</v>
      </c>
    </row>
    <row r="52" spans="1:6" x14ac:dyDescent="0.25">
      <c r="A52" s="18"/>
      <c r="B52" s="12" t="s">
        <v>75</v>
      </c>
      <c r="C52" s="62" t="s">
        <v>76</v>
      </c>
      <c r="D52" s="60">
        <v>49242.65</v>
      </c>
      <c r="E52" s="60">
        <v>75000</v>
      </c>
      <c r="F52" s="60">
        <v>697.31</v>
      </c>
    </row>
    <row r="53" spans="1:6" x14ac:dyDescent="0.25">
      <c r="A53" s="18"/>
      <c r="B53" s="12" t="s">
        <v>77</v>
      </c>
      <c r="C53" s="61" t="s">
        <v>78</v>
      </c>
      <c r="D53" s="63">
        <f>11828.5+34701.18</f>
        <v>46529.68</v>
      </c>
      <c r="E53" s="60">
        <v>0</v>
      </c>
      <c r="F53" s="60">
        <v>24895</v>
      </c>
    </row>
    <row r="54" spans="1:6" x14ac:dyDescent="0.25">
      <c r="A54" s="18"/>
      <c r="B54" s="12" t="s">
        <v>79</v>
      </c>
      <c r="C54" s="62" t="s">
        <v>80</v>
      </c>
      <c r="D54" s="64">
        <v>200000</v>
      </c>
      <c r="E54" s="60">
        <v>250000</v>
      </c>
      <c r="F54" s="60">
        <v>250000</v>
      </c>
    </row>
    <row r="55" spans="1:6" x14ac:dyDescent="0.25">
      <c r="A55" s="18"/>
      <c r="B55" s="12" t="s">
        <v>81</v>
      </c>
      <c r="C55" s="59" t="s">
        <v>82</v>
      </c>
      <c r="D55" s="65">
        <v>0</v>
      </c>
      <c r="E55" s="60">
        <v>24000</v>
      </c>
      <c r="F55" s="60"/>
    </row>
    <row r="56" spans="1:6" x14ac:dyDescent="0.25">
      <c r="A56" s="115" t="s">
        <v>83</v>
      </c>
      <c r="B56" s="116"/>
      <c r="C56" s="117"/>
      <c r="D56" s="88">
        <f>SUM(D57:D70)</f>
        <v>1749284.5</v>
      </c>
      <c r="E56" s="88">
        <f>SUM(E57:E70)</f>
        <v>1953500</v>
      </c>
      <c r="F56" s="88">
        <f>SUM(F57:F70)</f>
        <v>849500</v>
      </c>
    </row>
    <row r="57" spans="1:6" x14ac:dyDescent="0.25">
      <c r="A57" s="18"/>
      <c r="B57" s="12" t="s">
        <v>84</v>
      </c>
      <c r="C57" s="39" t="s">
        <v>85</v>
      </c>
      <c r="D57" s="66">
        <v>508346.5</v>
      </c>
      <c r="E57" s="66">
        <v>680000</v>
      </c>
      <c r="F57" s="66">
        <v>250000</v>
      </c>
    </row>
    <row r="58" spans="1:6" x14ac:dyDescent="0.25">
      <c r="A58" s="18"/>
      <c r="B58" s="12" t="s">
        <v>86</v>
      </c>
      <c r="C58" s="39" t="s">
        <v>87</v>
      </c>
      <c r="D58" s="66">
        <f>320000+16693/2</f>
        <v>328346.5</v>
      </c>
      <c r="E58" s="66">
        <v>360000</v>
      </c>
      <c r="F58" s="66">
        <v>190000</v>
      </c>
    </row>
    <row r="59" spans="1:6" x14ac:dyDescent="0.25">
      <c r="A59" s="18"/>
      <c r="B59" s="12" t="s">
        <v>88</v>
      </c>
      <c r="C59" s="39" t="s">
        <v>89</v>
      </c>
      <c r="D59" s="66">
        <v>210000</v>
      </c>
      <c r="E59" s="66">
        <v>210000</v>
      </c>
      <c r="F59" s="66">
        <v>210000</v>
      </c>
    </row>
    <row r="60" spans="1:6" x14ac:dyDescent="0.25">
      <c r="A60" s="18"/>
      <c r="B60" s="12" t="s">
        <v>90</v>
      </c>
      <c r="C60" s="39" t="s">
        <v>91</v>
      </c>
      <c r="D60" s="66">
        <v>23000</v>
      </c>
      <c r="E60" s="66">
        <v>28000</v>
      </c>
      <c r="F60" s="66"/>
    </row>
    <row r="61" spans="1:6" x14ac:dyDescent="0.25">
      <c r="A61" s="18"/>
      <c r="B61" s="12" t="s">
        <v>92</v>
      </c>
      <c r="C61" s="39" t="s">
        <v>93</v>
      </c>
      <c r="D61" s="66">
        <v>30000</v>
      </c>
      <c r="E61" s="66">
        <v>30000</v>
      </c>
      <c r="F61" s="66">
        <v>30000</v>
      </c>
    </row>
    <row r="62" spans="1:6" x14ac:dyDescent="0.25">
      <c r="A62" s="18"/>
      <c r="B62" s="12" t="s">
        <v>94</v>
      </c>
      <c r="C62" s="39" t="s">
        <v>95</v>
      </c>
      <c r="D62" s="66">
        <v>30000</v>
      </c>
      <c r="E62" s="66">
        <v>30000</v>
      </c>
      <c r="F62" s="66">
        <v>30000</v>
      </c>
    </row>
    <row r="63" spans="1:6" x14ac:dyDescent="0.25">
      <c r="A63" s="18"/>
      <c r="B63" s="12" t="s">
        <v>96</v>
      </c>
      <c r="C63" s="39" t="s">
        <v>97</v>
      </c>
      <c r="D63" s="66">
        <v>338091.5</v>
      </c>
      <c r="E63" s="66">
        <v>320000</v>
      </c>
      <c r="F63" s="66"/>
    </row>
    <row r="64" spans="1:6" x14ac:dyDescent="0.25">
      <c r="A64" s="18"/>
      <c r="B64" s="12" t="s">
        <v>98</v>
      </c>
      <c r="C64" s="39" t="s">
        <v>99</v>
      </c>
      <c r="D64" s="66">
        <v>35000</v>
      </c>
      <c r="E64" s="66">
        <v>35000</v>
      </c>
      <c r="F64" s="66"/>
    </row>
    <row r="65" spans="1:6" x14ac:dyDescent="0.25">
      <c r="A65" s="18"/>
      <c r="B65" s="12" t="s">
        <v>100</v>
      </c>
      <c r="C65" s="39" t="s">
        <v>101</v>
      </c>
      <c r="D65" s="66">
        <v>26500</v>
      </c>
      <c r="E65" s="66">
        <v>27500</v>
      </c>
      <c r="F65" s="66">
        <v>27500</v>
      </c>
    </row>
    <row r="66" spans="1:6" x14ac:dyDescent="0.25">
      <c r="A66" s="18"/>
      <c r="B66" s="12" t="s">
        <v>102</v>
      </c>
      <c r="C66" s="39" t="s">
        <v>103</v>
      </c>
      <c r="D66" s="66">
        <v>35000</v>
      </c>
      <c r="E66" s="66">
        <v>35000</v>
      </c>
      <c r="F66" s="66"/>
    </row>
    <row r="67" spans="1:6" x14ac:dyDescent="0.25">
      <c r="A67" s="18"/>
      <c r="B67" s="12" t="s">
        <v>104</v>
      </c>
      <c r="C67" s="39" t="s">
        <v>105</v>
      </c>
      <c r="D67" s="66">
        <v>20000</v>
      </c>
      <c r="E67" s="66">
        <v>23000</v>
      </c>
      <c r="F67" s="66"/>
    </row>
    <row r="68" spans="1:6" x14ac:dyDescent="0.25">
      <c r="A68" s="18"/>
      <c r="B68" s="12" t="s">
        <v>106</v>
      </c>
      <c r="C68" s="39" t="s">
        <v>107</v>
      </c>
      <c r="D68" s="66">
        <v>120000</v>
      </c>
      <c r="E68" s="66">
        <v>130000</v>
      </c>
      <c r="F68" s="66">
        <v>112000</v>
      </c>
    </row>
    <row r="69" spans="1:6" x14ac:dyDescent="0.25">
      <c r="A69" s="18"/>
      <c r="B69" s="12" t="s">
        <v>108</v>
      </c>
      <c r="C69" s="39" t="s">
        <v>109</v>
      </c>
      <c r="D69" s="67">
        <v>10000</v>
      </c>
      <c r="E69" s="67">
        <v>10000</v>
      </c>
      <c r="F69" s="67"/>
    </row>
    <row r="70" spans="1:6" x14ac:dyDescent="0.25">
      <c r="A70" s="18"/>
      <c r="B70" s="12" t="s">
        <v>110</v>
      </c>
      <c r="C70" s="39" t="s">
        <v>111</v>
      </c>
      <c r="D70" s="66">
        <v>35000</v>
      </c>
      <c r="E70" s="66">
        <v>35000</v>
      </c>
      <c r="F70" s="66"/>
    </row>
    <row r="71" spans="1:6" x14ac:dyDescent="0.25">
      <c r="A71" s="115" t="s">
        <v>112</v>
      </c>
      <c r="B71" s="116"/>
      <c r="C71" s="117"/>
      <c r="D71" s="88">
        <f>SUM(D72:D78)</f>
        <v>1096486.1100000001</v>
      </c>
      <c r="E71" s="88">
        <f>SUM(E72:E78)</f>
        <v>1150000</v>
      </c>
      <c r="F71" s="88">
        <f>SUM(F72:F78)</f>
        <v>349131.45</v>
      </c>
    </row>
    <row r="72" spans="1:6" x14ac:dyDescent="0.25">
      <c r="A72" s="18"/>
      <c r="B72" s="12" t="s">
        <v>113</v>
      </c>
      <c r="C72" s="39" t="s">
        <v>114</v>
      </c>
      <c r="D72" s="68">
        <v>146476</v>
      </c>
      <c r="E72" s="68">
        <v>0</v>
      </c>
      <c r="F72" s="68">
        <v>167105.65</v>
      </c>
    </row>
    <row r="73" spans="1:6" x14ac:dyDescent="0.25">
      <c r="A73" s="18"/>
      <c r="B73" s="12" t="s">
        <v>115</v>
      </c>
      <c r="C73" s="39" t="s">
        <v>116</v>
      </c>
      <c r="D73" s="68">
        <v>151276.78</v>
      </c>
      <c r="E73" s="68">
        <v>0</v>
      </c>
      <c r="F73" s="68"/>
    </row>
    <row r="74" spans="1:6" x14ac:dyDescent="0.25">
      <c r="A74" s="18"/>
      <c r="B74" s="12" t="s">
        <v>117</v>
      </c>
      <c r="C74" s="62" t="s">
        <v>118</v>
      </c>
      <c r="D74" s="68">
        <f>394056.31-8000</f>
        <v>386056.31</v>
      </c>
      <c r="E74" s="68">
        <v>715000</v>
      </c>
      <c r="F74" s="68">
        <v>-124434</v>
      </c>
    </row>
    <row r="75" spans="1:6" x14ac:dyDescent="0.25">
      <c r="A75" s="18"/>
      <c r="B75" s="12" t="s">
        <v>119</v>
      </c>
      <c r="C75" s="62" t="s">
        <v>120</v>
      </c>
      <c r="D75" s="68">
        <v>10018.02</v>
      </c>
      <c r="E75" s="68">
        <v>10000</v>
      </c>
      <c r="F75" s="68">
        <v>12924.8</v>
      </c>
    </row>
    <row r="76" spans="1:6" x14ac:dyDescent="0.25">
      <c r="A76" s="18"/>
      <c r="B76" s="12" t="s">
        <v>121</v>
      </c>
      <c r="C76" s="62" t="s">
        <v>122</v>
      </c>
      <c r="D76" s="68">
        <v>0</v>
      </c>
      <c r="E76" s="68">
        <v>0</v>
      </c>
      <c r="F76" s="68"/>
    </row>
    <row r="77" spans="1:6" x14ac:dyDescent="0.25">
      <c r="A77" s="18"/>
      <c r="B77" s="12" t="s">
        <v>123</v>
      </c>
      <c r="C77" s="55" t="s">
        <v>124</v>
      </c>
      <c r="D77" s="68">
        <v>128454</v>
      </c>
      <c r="E77" s="68">
        <v>130000</v>
      </c>
      <c r="F77" s="68">
        <v>40980</v>
      </c>
    </row>
    <row r="78" spans="1:6" x14ac:dyDescent="0.25">
      <c r="A78" s="18"/>
      <c r="B78" s="12" t="s">
        <v>125</v>
      </c>
      <c r="C78" s="55" t="s">
        <v>126</v>
      </c>
      <c r="D78" s="68">
        <v>274205</v>
      </c>
      <c r="E78" s="68">
        <v>295000</v>
      </c>
      <c r="F78" s="68">
        <v>252555</v>
      </c>
    </row>
    <row r="79" spans="1:6" x14ac:dyDescent="0.25">
      <c r="A79" s="115" t="s">
        <v>127</v>
      </c>
      <c r="B79" s="116"/>
      <c r="C79" s="117"/>
      <c r="D79" s="88">
        <f>SUM(D80:D90)</f>
        <v>454745</v>
      </c>
      <c r="E79" s="88">
        <f>SUM(E80:E90)</f>
        <v>506500</v>
      </c>
      <c r="F79" s="88">
        <f>SUM(F80:F90)</f>
        <v>32224.600000000006</v>
      </c>
    </row>
    <row r="80" spans="1:6" x14ac:dyDescent="0.25">
      <c r="A80" s="18"/>
      <c r="B80" s="12" t="s">
        <v>128</v>
      </c>
      <c r="C80" s="39" t="s">
        <v>129</v>
      </c>
      <c r="D80" s="69">
        <v>65000</v>
      </c>
      <c r="E80" s="69">
        <v>75000</v>
      </c>
      <c r="F80" s="69">
        <v>75000</v>
      </c>
    </row>
    <row r="81" spans="1:6" x14ac:dyDescent="0.25">
      <c r="A81" s="18"/>
      <c r="B81" s="12" t="s">
        <v>130</v>
      </c>
      <c r="C81" s="39" t="s">
        <v>131</v>
      </c>
      <c r="D81" s="69">
        <v>25000</v>
      </c>
      <c r="E81" s="69">
        <v>25000</v>
      </c>
      <c r="F81" s="69">
        <v>25000</v>
      </c>
    </row>
    <row r="82" spans="1:6" x14ac:dyDescent="0.25">
      <c r="A82" s="18"/>
      <c r="B82" s="12" t="s">
        <v>132</v>
      </c>
      <c r="C82" s="39" t="s">
        <v>133</v>
      </c>
      <c r="D82" s="69">
        <v>60000</v>
      </c>
      <c r="E82" s="69">
        <v>80000</v>
      </c>
      <c r="F82" s="69"/>
    </row>
    <row r="83" spans="1:6" x14ac:dyDescent="0.25">
      <c r="A83" s="18"/>
      <c r="B83" s="12" t="s">
        <v>134</v>
      </c>
      <c r="C83" s="39" t="s">
        <v>135</v>
      </c>
      <c r="D83" s="69">
        <v>25000</v>
      </c>
      <c r="E83" s="69">
        <v>34000</v>
      </c>
      <c r="F83" s="69"/>
    </row>
    <row r="84" spans="1:6" x14ac:dyDescent="0.25">
      <c r="A84" s="18"/>
      <c r="B84" s="12" t="s">
        <v>136</v>
      </c>
      <c r="C84" s="39" t="s">
        <v>137</v>
      </c>
      <c r="D84" s="69">
        <v>70000</v>
      </c>
      <c r="E84" s="69">
        <v>80000</v>
      </c>
      <c r="F84" s="69"/>
    </row>
    <row r="85" spans="1:6" x14ac:dyDescent="0.25">
      <c r="A85" s="18"/>
      <c r="B85" s="12" t="s">
        <v>138</v>
      </c>
      <c r="C85" s="39" t="s">
        <v>139</v>
      </c>
      <c r="D85" s="69">
        <v>50000</v>
      </c>
      <c r="E85" s="69">
        <v>25000</v>
      </c>
      <c r="F85" s="69">
        <v>25000</v>
      </c>
    </row>
    <row r="86" spans="1:6" x14ac:dyDescent="0.25">
      <c r="A86" s="18"/>
      <c r="B86" s="12" t="s">
        <v>140</v>
      </c>
      <c r="C86" s="39" t="s">
        <v>141</v>
      </c>
      <c r="D86" s="69">
        <v>25000</v>
      </c>
      <c r="E86" s="69">
        <v>25000</v>
      </c>
      <c r="F86" s="69">
        <v>25000</v>
      </c>
    </row>
    <row r="87" spans="1:6" x14ac:dyDescent="0.25">
      <c r="A87" s="18"/>
      <c r="B87" s="12" t="s">
        <v>142</v>
      </c>
      <c r="C87" s="39" t="s">
        <v>143</v>
      </c>
      <c r="D87" s="69">
        <v>25000</v>
      </c>
      <c r="E87" s="69">
        <v>28000</v>
      </c>
      <c r="F87" s="69"/>
    </row>
    <row r="88" spans="1:6" x14ac:dyDescent="0.25">
      <c r="A88" s="18"/>
      <c r="B88" s="12" t="s">
        <v>144</v>
      </c>
      <c r="C88" s="39" t="s">
        <v>145</v>
      </c>
      <c r="D88" s="69">
        <v>90000</v>
      </c>
      <c r="E88" s="69">
        <v>90000</v>
      </c>
      <c r="F88" s="69">
        <v>-153819.4</v>
      </c>
    </row>
    <row r="89" spans="1:6" x14ac:dyDescent="0.25">
      <c r="A89" s="18"/>
      <c r="B89" s="12" t="s">
        <v>146</v>
      </c>
      <c r="C89" s="39" t="s">
        <v>147</v>
      </c>
      <c r="D89" s="43">
        <v>10545</v>
      </c>
      <c r="E89" s="43">
        <v>11500</v>
      </c>
      <c r="F89" s="43">
        <v>9044</v>
      </c>
    </row>
    <row r="90" spans="1:6" x14ac:dyDescent="0.25">
      <c r="A90" s="18"/>
      <c r="B90" s="12" t="s">
        <v>148</v>
      </c>
      <c r="C90" s="39" t="s">
        <v>149</v>
      </c>
      <c r="D90" s="43">
        <v>9200</v>
      </c>
      <c r="E90" s="43">
        <v>33000</v>
      </c>
      <c r="F90" s="43">
        <v>27000</v>
      </c>
    </row>
    <row r="91" spans="1:6" x14ac:dyDescent="0.25">
      <c r="A91" s="110" t="s">
        <v>150</v>
      </c>
      <c r="B91" s="111"/>
      <c r="C91" s="113"/>
      <c r="D91" s="114">
        <f>SUM(D92:D96)</f>
        <v>706450.02</v>
      </c>
      <c r="E91" s="114">
        <f>SUM(E92:E96)</f>
        <v>705000</v>
      </c>
      <c r="F91" s="114">
        <f>SUM(F92:F96)</f>
        <v>535208.39</v>
      </c>
    </row>
    <row r="92" spans="1:6" x14ac:dyDescent="0.25">
      <c r="A92" s="11"/>
      <c r="B92" s="12" t="s">
        <v>151</v>
      </c>
      <c r="C92" s="39" t="s">
        <v>152</v>
      </c>
      <c r="D92" s="60">
        <v>0</v>
      </c>
      <c r="E92" s="60">
        <v>90000</v>
      </c>
      <c r="F92" s="60">
        <v>112851</v>
      </c>
    </row>
    <row r="93" spans="1:6" x14ac:dyDescent="0.25">
      <c r="A93" s="11"/>
      <c r="B93" s="12" t="s">
        <v>153</v>
      </c>
      <c r="C93" s="39" t="s">
        <v>154</v>
      </c>
      <c r="D93" s="60">
        <v>84946</v>
      </c>
      <c r="E93" s="60">
        <v>90000</v>
      </c>
      <c r="F93" s="60">
        <v>86352.39</v>
      </c>
    </row>
    <row r="94" spans="1:6" x14ac:dyDescent="0.25">
      <c r="A94" s="11"/>
      <c r="B94" s="12" t="s">
        <v>155</v>
      </c>
      <c r="C94" s="70" t="s">
        <v>156</v>
      </c>
      <c r="D94" s="71">
        <v>237542</v>
      </c>
      <c r="E94" s="71">
        <v>225000</v>
      </c>
      <c r="F94" s="71">
        <v>156489</v>
      </c>
    </row>
    <row r="95" spans="1:6" x14ac:dyDescent="0.25">
      <c r="A95" s="11"/>
      <c r="B95" s="12" t="s">
        <v>157</v>
      </c>
      <c r="C95" s="70" t="s">
        <v>158</v>
      </c>
      <c r="D95" s="71">
        <v>194999.02</v>
      </c>
      <c r="E95" s="71">
        <v>300000</v>
      </c>
      <c r="F95" s="71">
        <v>179516</v>
      </c>
    </row>
    <row r="96" spans="1:6" x14ac:dyDescent="0.25">
      <c r="A96" s="11"/>
      <c r="B96" s="12" t="s">
        <v>159</v>
      </c>
      <c r="C96" s="70" t="s">
        <v>160</v>
      </c>
      <c r="D96" s="44">
        <v>188963</v>
      </c>
      <c r="E96" s="44">
        <v>0</v>
      </c>
      <c r="F96" s="44"/>
    </row>
    <row r="97" spans="1:6" x14ac:dyDescent="0.25">
      <c r="A97" s="110" t="s">
        <v>161</v>
      </c>
      <c r="B97" s="111"/>
      <c r="C97" s="112"/>
      <c r="D97" s="88">
        <f>SUM(D98:D99)</f>
        <v>232879.8</v>
      </c>
      <c r="E97" s="88">
        <f>SUM(E98:E99)</f>
        <v>450000</v>
      </c>
      <c r="F97" s="88">
        <f>SUM(F98:F99)</f>
        <v>241645.5</v>
      </c>
    </row>
    <row r="98" spans="1:6" x14ac:dyDescent="0.25">
      <c r="A98" s="11"/>
      <c r="B98" s="12" t="s">
        <v>162</v>
      </c>
      <c r="C98" s="39" t="s">
        <v>163</v>
      </c>
      <c r="D98" s="43">
        <v>32879.800000000003</v>
      </c>
      <c r="E98" s="43">
        <v>250000</v>
      </c>
      <c r="F98" s="43">
        <v>82645.5</v>
      </c>
    </row>
    <row r="99" spans="1:6" x14ac:dyDescent="0.25">
      <c r="A99" s="11"/>
      <c r="B99" s="12" t="s">
        <v>164</v>
      </c>
      <c r="C99" s="39" t="s">
        <v>165</v>
      </c>
      <c r="D99" s="43">
        <v>200000</v>
      </c>
      <c r="E99" s="43">
        <v>200000</v>
      </c>
      <c r="F99" s="43">
        <v>159000</v>
      </c>
    </row>
    <row r="100" spans="1:6" x14ac:dyDescent="0.25">
      <c r="A100" s="103" t="s">
        <v>166</v>
      </c>
      <c r="B100" s="104"/>
      <c r="C100" s="105"/>
      <c r="D100" s="88">
        <f>SUM(D101:D104)</f>
        <v>123324.22</v>
      </c>
      <c r="E100" s="88">
        <f>SUM(E101:E104)</f>
        <v>215000</v>
      </c>
      <c r="F100" s="88">
        <f>SUM(F101:F104)</f>
        <v>49032.09</v>
      </c>
    </row>
    <row r="101" spans="1:6" x14ac:dyDescent="0.25">
      <c r="A101" s="11"/>
      <c r="B101" s="12" t="s">
        <v>167</v>
      </c>
      <c r="C101" s="39" t="s">
        <v>168</v>
      </c>
      <c r="D101" s="44">
        <v>13592</v>
      </c>
      <c r="E101" s="44">
        <v>18000</v>
      </c>
      <c r="F101" s="44"/>
    </row>
    <row r="102" spans="1:6" x14ac:dyDescent="0.25">
      <c r="A102" s="18"/>
      <c r="B102" s="12" t="s">
        <v>169</v>
      </c>
      <c r="C102" s="39" t="s">
        <v>170</v>
      </c>
      <c r="D102" s="44">
        <v>56413.34</v>
      </c>
      <c r="E102" s="44">
        <v>132000</v>
      </c>
      <c r="F102" s="44">
        <v>34995.089999999997</v>
      </c>
    </row>
    <row r="103" spans="1:6" x14ac:dyDescent="0.25">
      <c r="A103" s="18"/>
      <c r="B103" s="12" t="s">
        <v>171</v>
      </c>
      <c r="C103" s="39" t="s">
        <v>172</v>
      </c>
      <c r="D103" s="44">
        <v>3752.5</v>
      </c>
      <c r="E103" s="44">
        <v>15000</v>
      </c>
      <c r="F103" s="44">
        <v>6461</v>
      </c>
    </row>
    <row r="104" spans="1:6" x14ac:dyDescent="0.25">
      <c r="A104" s="18"/>
      <c r="B104" s="12" t="s">
        <v>173</v>
      </c>
      <c r="C104" s="39" t="s">
        <v>174</v>
      </c>
      <c r="D104" s="71">
        <v>49566.38</v>
      </c>
      <c r="E104" s="71">
        <v>50000</v>
      </c>
      <c r="F104" s="71">
        <v>7576</v>
      </c>
    </row>
    <row r="105" spans="1:6" x14ac:dyDescent="0.25">
      <c r="A105" s="103" t="s">
        <v>175</v>
      </c>
      <c r="B105" s="104"/>
      <c r="C105" s="105"/>
      <c r="D105" s="88">
        <f>SUM(D106:D108)</f>
        <v>506793.57</v>
      </c>
      <c r="E105" s="88">
        <f>SUM(E106:E108)</f>
        <v>610000</v>
      </c>
      <c r="F105" s="88">
        <f>SUM(F106:F108)</f>
        <v>67049.3</v>
      </c>
    </row>
    <row r="106" spans="1:6" x14ac:dyDescent="0.25">
      <c r="A106" s="11"/>
      <c r="B106" s="12" t="s">
        <v>176</v>
      </c>
      <c r="C106" s="39" t="s">
        <v>177</v>
      </c>
      <c r="D106" s="44">
        <f>47024.25-1684.98</f>
        <v>45339.27</v>
      </c>
      <c r="E106" s="44">
        <v>50000</v>
      </c>
      <c r="F106" s="44"/>
    </row>
    <row r="107" spans="1:6" x14ac:dyDescent="0.25">
      <c r="A107" s="11"/>
      <c r="B107" s="12" t="s">
        <v>178</v>
      </c>
      <c r="C107" s="39" t="s">
        <v>179</v>
      </c>
      <c r="D107" s="44">
        <v>322088.42</v>
      </c>
      <c r="E107" s="44">
        <v>500000</v>
      </c>
      <c r="F107" s="44">
        <v>32702.5</v>
      </c>
    </row>
    <row r="108" spans="1:6" x14ac:dyDescent="0.25">
      <c r="A108" s="11"/>
      <c r="B108" s="12" t="s">
        <v>180</v>
      </c>
      <c r="C108" s="39" t="s">
        <v>181</v>
      </c>
      <c r="D108" s="44">
        <f>91152.13+48213.75</f>
        <v>139365.88</v>
      </c>
      <c r="E108" s="44">
        <v>60000</v>
      </c>
      <c r="F108" s="44">
        <v>34346.800000000003</v>
      </c>
    </row>
    <row r="109" spans="1:6" x14ac:dyDescent="0.25">
      <c r="A109" s="103" t="s">
        <v>182</v>
      </c>
      <c r="B109" s="104"/>
      <c r="C109" s="105"/>
      <c r="D109" s="88">
        <f>SUM(D110:D112)</f>
        <v>133448</v>
      </c>
      <c r="E109" s="88">
        <f>SUM(E110:E112)</f>
        <v>134000</v>
      </c>
      <c r="F109" s="88">
        <f>SUM(F110:F112)</f>
        <v>78088</v>
      </c>
    </row>
    <row r="110" spans="1:6" x14ac:dyDescent="0.25">
      <c r="A110" s="11"/>
      <c r="B110" s="12" t="s">
        <v>183</v>
      </c>
      <c r="C110" s="39" t="s">
        <v>184</v>
      </c>
      <c r="D110" s="44">
        <v>120000</v>
      </c>
      <c r="E110" s="44">
        <v>120000</v>
      </c>
      <c r="F110" s="44">
        <v>67000</v>
      </c>
    </row>
    <row r="111" spans="1:6" x14ac:dyDescent="0.25">
      <c r="A111" s="11"/>
      <c r="B111" s="12" t="s">
        <v>185</v>
      </c>
      <c r="C111" s="39" t="s">
        <v>186</v>
      </c>
      <c r="D111" s="44">
        <v>7448</v>
      </c>
      <c r="E111" s="44">
        <v>8000</v>
      </c>
      <c r="F111" s="44">
        <v>8088</v>
      </c>
    </row>
    <row r="112" spans="1:6" x14ac:dyDescent="0.25">
      <c r="A112" s="11"/>
      <c r="B112" s="12" t="s">
        <v>187</v>
      </c>
      <c r="C112" s="39" t="s">
        <v>188</v>
      </c>
      <c r="D112" s="44">
        <v>6000</v>
      </c>
      <c r="E112" s="44">
        <v>6000</v>
      </c>
      <c r="F112" s="44">
        <v>3000</v>
      </c>
    </row>
    <row r="113" spans="1:6" x14ac:dyDescent="0.25">
      <c r="A113" s="107" t="s">
        <v>189</v>
      </c>
      <c r="B113" s="108"/>
      <c r="C113" s="109"/>
      <c r="D113" s="88">
        <f>SUM(D114:D122)</f>
        <v>5287155.7399999993</v>
      </c>
      <c r="E113" s="88">
        <f>SUM(E114:E122)</f>
        <v>6305000</v>
      </c>
      <c r="F113" s="88">
        <f>SUM(F114:F122)</f>
        <v>1687504.6300000001</v>
      </c>
    </row>
    <row r="114" spans="1:6" x14ac:dyDescent="0.25">
      <c r="A114" s="11"/>
      <c r="B114" s="12" t="s">
        <v>190</v>
      </c>
      <c r="C114" s="39" t="s">
        <v>191</v>
      </c>
      <c r="D114" s="44">
        <f>850000+10000</f>
        <v>860000</v>
      </c>
      <c r="E114" s="44">
        <v>850000</v>
      </c>
      <c r="F114" s="44"/>
    </row>
    <row r="115" spans="1:6" x14ac:dyDescent="0.25">
      <c r="A115" s="11"/>
      <c r="B115" s="12" t="s">
        <v>192</v>
      </c>
      <c r="C115" s="39" t="s">
        <v>193</v>
      </c>
      <c r="D115" s="44">
        <v>100000</v>
      </c>
      <c r="E115" s="44">
        <v>100000</v>
      </c>
      <c r="F115" s="44">
        <v>5184.4799999999996</v>
      </c>
    </row>
    <row r="116" spans="1:6" x14ac:dyDescent="0.25">
      <c r="A116" s="11"/>
      <c r="B116" s="12" t="s">
        <v>194</v>
      </c>
      <c r="C116" s="39" t="s">
        <v>195</v>
      </c>
      <c r="D116" s="44">
        <v>55135.33</v>
      </c>
      <c r="E116" s="44">
        <v>70000</v>
      </c>
      <c r="F116" s="44">
        <v>53846.36</v>
      </c>
    </row>
    <row r="117" spans="1:6" x14ac:dyDescent="0.25">
      <c r="A117" s="11"/>
      <c r="B117" s="12" t="s">
        <v>196</v>
      </c>
      <c r="C117" s="39" t="s">
        <v>197</v>
      </c>
      <c r="D117" s="40">
        <v>1421225</v>
      </c>
      <c r="E117" s="40">
        <v>1420000</v>
      </c>
      <c r="F117" s="40">
        <v>1300120</v>
      </c>
    </row>
    <row r="118" spans="1:6" x14ac:dyDescent="0.25">
      <c r="A118" s="11"/>
      <c r="B118" s="83" t="s">
        <v>198</v>
      </c>
      <c r="C118" s="41" t="s">
        <v>199</v>
      </c>
      <c r="D118" s="40"/>
      <c r="E118" s="42">
        <v>500000</v>
      </c>
      <c r="F118" s="42"/>
    </row>
    <row r="119" spans="1:6" x14ac:dyDescent="0.25">
      <c r="A119" s="11"/>
      <c r="B119" s="12" t="s">
        <v>200</v>
      </c>
      <c r="C119" s="39" t="s">
        <v>201</v>
      </c>
      <c r="D119" s="44">
        <v>1300040</v>
      </c>
      <c r="E119" s="53">
        <v>1800000</v>
      </c>
      <c r="F119" s="53"/>
    </row>
    <row r="120" spans="1:6" x14ac:dyDescent="0.25">
      <c r="A120" s="11"/>
      <c r="B120" s="12" t="s">
        <v>202</v>
      </c>
      <c r="C120" s="39" t="s">
        <v>203</v>
      </c>
      <c r="D120" s="71">
        <v>990400</v>
      </c>
      <c r="E120" s="71">
        <v>800000</v>
      </c>
      <c r="F120" s="71"/>
    </row>
    <row r="121" spans="1:6" x14ac:dyDescent="0.25">
      <c r="A121" s="11"/>
      <c r="B121" s="12" t="s">
        <v>204</v>
      </c>
      <c r="C121" s="39" t="s">
        <v>205</v>
      </c>
      <c r="D121" s="44">
        <v>188615.6</v>
      </c>
      <c r="E121" s="44">
        <v>270000</v>
      </c>
      <c r="F121" s="44">
        <v>93201.5</v>
      </c>
    </row>
    <row r="122" spans="1:6" x14ac:dyDescent="0.25">
      <c r="A122" s="11"/>
      <c r="B122" s="12" t="s">
        <v>206</v>
      </c>
      <c r="C122" s="39" t="s">
        <v>207</v>
      </c>
      <c r="D122" s="43">
        <v>371739.81</v>
      </c>
      <c r="E122" s="43">
        <v>495000</v>
      </c>
      <c r="F122" s="43">
        <v>235152.29</v>
      </c>
    </row>
    <row r="123" spans="1:6" x14ac:dyDescent="0.25">
      <c r="A123" s="103" t="s">
        <v>208</v>
      </c>
      <c r="B123" s="104"/>
      <c r="C123" s="105"/>
      <c r="D123" s="88">
        <f>SUM(D124:D125)</f>
        <v>193277.78999999998</v>
      </c>
      <c r="E123" s="88">
        <f>SUM(E124:E125)</f>
        <v>233000</v>
      </c>
      <c r="F123" s="88">
        <f>SUM(F124:F125)</f>
        <v>44904</v>
      </c>
    </row>
    <row r="124" spans="1:6" x14ac:dyDescent="0.25">
      <c r="A124" s="11"/>
      <c r="B124" s="12" t="s">
        <v>209</v>
      </c>
      <c r="C124" s="39" t="s">
        <v>210</v>
      </c>
      <c r="D124" s="44">
        <v>95466</v>
      </c>
      <c r="E124" s="44">
        <v>133000</v>
      </c>
      <c r="F124" s="44">
        <v>2454</v>
      </c>
    </row>
    <row r="125" spans="1:6" x14ac:dyDescent="0.25">
      <c r="A125" s="11"/>
      <c r="B125" s="12" t="s">
        <v>211</v>
      </c>
      <c r="C125" s="39" t="s">
        <v>212</v>
      </c>
      <c r="D125" s="71">
        <v>97811.79</v>
      </c>
      <c r="E125" s="71">
        <v>100000</v>
      </c>
      <c r="F125" s="71">
        <v>42450</v>
      </c>
    </row>
    <row r="126" spans="1:6" x14ac:dyDescent="0.25">
      <c r="A126" s="103" t="s">
        <v>213</v>
      </c>
      <c r="B126" s="104"/>
      <c r="C126" s="105"/>
      <c r="D126" s="88">
        <f>SUM(D127:D136)</f>
        <v>1175925.3899999999</v>
      </c>
      <c r="E126" s="88">
        <f>SUM(E127:E135)</f>
        <v>1200000</v>
      </c>
      <c r="F126" s="88">
        <f>SUM(F127:F135)</f>
        <v>634148.24</v>
      </c>
    </row>
    <row r="127" spans="1:6" x14ac:dyDescent="0.25">
      <c r="A127" s="11"/>
      <c r="B127" s="20" t="s">
        <v>214</v>
      </c>
      <c r="C127" s="72" t="s">
        <v>215</v>
      </c>
      <c r="D127" s="73">
        <f>388310+50820</f>
        <v>439130</v>
      </c>
      <c r="E127" s="73">
        <v>390000</v>
      </c>
      <c r="F127" s="73">
        <v>209580</v>
      </c>
    </row>
    <row r="128" spans="1:6" x14ac:dyDescent="0.25">
      <c r="A128" s="18"/>
      <c r="B128" s="21" t="s">
        <v>216</v>
      </c>
      <c r="C128" s="74" t="s">
        <v>217</v>
      </c>
      <c r="D128" s="75">
        <v>63186.74</v>
      </c>
      <c r="E128" s="43">
        <v>60000</v>
      </c>
      <c r="F128" s="43">
        <v>39198.69</v>
      </c>
    </row>
    <row r="129" spans="1:6" x14ac:dyDescent="0.25">
      <c r="A129" s="11"/>
      <c r="B129" s="20" t="s">
        <v>218</v>
      </c>
      <c r="C129" s="72" t="s">
        <v>219</v>
      </c>
      <c r="D129" s="75">
        <v>5000</v>
      </c>
      <c r="E129" s="43">
        <v>20000</v>
      </c>
      <c r="F129" s="43"/>
    </row>
    <row r="130" spans="1:6" x14ac:dyDescent="0.25">
      <c r="A130" s="11"/>
      <c r="B130" s="20" t="s">
        <v>220</v>
      </c>
      <c r="C130" s="72" t="s">
        <v>221</v>
      </c>
      <c r="D130" s="75">
        <v>83000</v>
      </c>
      <c r="E130" s="43">
        <v>150000</v>
      </c>
      <c r="F130" s="43">
        <v>97000</v>
      </c>
    </row>
    <row r="131" spans="1:6" x14ac:dyDescent="0.25">
      <c r="A131" s="11"/>
      <c r="B131" s="20" t="s">
        <v>222</v>
      </c>
      <c r="C131" s="72" t="s">
        <v>223</v>
      </c>
      <c r="D131" s="75">
        <v>85694.6</v>
      </c>
      <c r="E131" s="43">
        <v>50000</v>
      </c>
      <c r="F131" s="43">
        <v>33835</v>
      </c>
    </row>
    <row r="132" spans="1:6" x14ac:dyDescent="0.25">
      <c r="A132" s="11"/>
      <c r="B132" s="20" t="s">
        <v>224</v>
      </c>
      <c r="C132" s="76" t="s">
        <v>225</v>
      </c>
      <c r="D132" s="43">
        <v>108900</v>
      </c>
      <c r="E132" s="43">
        <v>210000</v>
      </c>
      <c r="F132" s="43">
        <v>54450</v>
      </c>
    </row>
    <row r="133" spans="1:6" x14ac:dyDescent="0.25">
      <c r="A133" s="11"/>
      <c r="B133" s="22" t="s">
        <v>226</v>
      </c>
      <c r="C133" s="76" t="s">
        <v>227</v>
      </c>
      <c r="D133" s="77">
        <f>213144.05+3590</f>
        <v>216734.05</v>
      </c>
      <c r="E133" s="43">
        <v>180000</v>
      </c>
      <c r="F133" s="43">
        <v>94353.05</v>
      </c>
    </row>
    <row r="134" spans="1:6" x14ac:dyDescent="0.25">
      <c r="A134" s="11"/>
      <c r="B134" s="22" t="s">
        <v>228</v>
      </c>
      <c r="C134" s="72" t="s">
        <v>229</v>
      </c>
      <c r="D134" s="75">
        <v>96300</v>
      </c>
      <c r="E134" s="43">
        <v>80000</v>
      </c>
      <c r="F134" s="43">
        <v>57367.5</v>
      </c>
    </row>
    <row r="135" spans="1:6" x14ac:dyDescent="0.25">
      <c r="A135" s="11"/>
      <c r="B135" s="20" t="s">
        <v>230</v>
      </c>
      <c r="C135" s="78" t="s">
        <v>231</v>
      </c>
      <c r="D135" s="43">
        <v>77980</v>
      </c>
      <c r="E135" s="43">
        <v>60000</v>
      </c>
      <c r="F135" s="43">
        <v>48364</v>
      </c>
    </row>
    <row r="136" spans="1:6" x14ac:dyDescent="0.25">
      <c r="A136" s="103" t="s">
        <v>232</v>
      </c>
      <c r="B136" s="104"/>
      <c r="C136" s="105"/>
      <c r="D136" s="87">
        <v>0</v>
      </c>
      <c r="E136" s="106">
        <v>0</v>
      </c>
      <c r="F136" s="106"/>
    </row>
    <row r="137" spans="1:6" x14ac:dyDescent="0.25">
      <c r="A137" s="100" t="s">
        <v>233</v>
      </c>
      <c r="B137" s="101"/>
      <c r="C137" s="102"/>
      <c r="D137" s="87">
        <f>SUM(D138:D143)</f>
        <v>3148644.07</v>
      </c>
      <c r="E137" s="88">
        <f>SUM(E138:E143)</f>
        <v>2823900</v>
      </c>
      <c r="F137" s="88">
        <f>SUM(F138:F143)</f>
        <v>1599180</v>
      </c>
    </row>
    <row r="138" spans="1:6" x14ac:dyDescent="0.25">
      <c r="A138" s="18"/>
      <c r="B138" s="12" t="s">
        <v>234</v>
      </c>
      <c r="C138" s="39" t="s">
        <v>235</v>
      </c>
      <c r="D138" s="44">
        <v>2241343</v>
      </c>
      <c r="E138" s="44">
        <v>2040000</v>
      </c>
      <c r="F138" s="44">
        <v>1162309</v>
      </c>
    </row>
    <row r="139" spans="1:6" x14ac:dyDescent="0.25">
      <c r="A139" s="18"/>
      <c r="B139" s="12" t="s">
        <v>236</v>
      </c>
      <c r="C139" s="39" t="s">
        <v>237</v>
      </c>
      <c r="D139" s="80">
        <f>515832.07+1127</f>
        <v>516959.07</v>
      </c>
      <c r="E139" s="43">
        <v>435000</v>
      </c>
      <c r="F139" s="43">
        <v>238534</v>
      </c>
    </row>
    <row r="140" spans="1:6" x14ac:dyDescent="0.25">
      <c r="A140" s="11"/>
      <c r="B140" s="12" t="s">
        <v>238</v>
      </c>
      <c r="C140" s="39" t="s">
        <v>239</v>
      </c>
      <c r="D140" s="43">
        <v>190755</v>
      </c>
      <c r="E140" s="43">
        <v>156600</v>
      </c>
      <c r="F140" s="43">
        <v>89128</v>
      </c>
    </row>
    <row r="141" spans="1:6" x14ac:dyDescent="0.25">
      <c r="A141" s="11"/>
      <c r="B141" s="12" t="s">
        <v>240</v>
      </c>
      <c r="C141" s="39" t="s">
        <v>241</v>
      </c>
      <c r="D141" s="43">
        <v>8842</v>
      </c>
      <c r="E141" s="43">
        <v>7300</v>
      </c>
      <c r="F141" s="43">
        <v>1769</v>
      </c>
    </row>
    <row r="142" spans="1:6" x14ac:dyDescent="0.25">
      <c r="A142" s="11"/>
      <c r="B142" s="12" t="s">
        <v>242</v>
      </c>
      <c r="C142" s="39" t="s">
        <v>243</v>
      </c>
      <c r="D142" s="44">
        <v>66000</v>
      </c>
      <c r="E142" s="44">
        <v>60000</v>
      </c>
      <c r="F142" s="44">
        <v>37500</v>
      </c>
    </row>
    <row r="143" spans="1:6" x14ac:dyDescent="0.25">
      <c r="A143" s="11"/>
      <c r="B143" s="12" t="s">
        <v>244</v>
      </c>
      <c r="C143" s="39" t="s">
        <v>245</v>
      </c>
      <c r="D143" s="44">
        <v>124745</v>
      </c>
      <c r="E143" s="44">
        <v>125000</v>
      </c>
      <c r="F143" s="44">
        <v>69940</v>
      </c>
    </row>
    <row r="144" spans="1:6" x14ac:dyDescent="0.25">
      <c r="A144" s="100" t="s">
        <v>246</v>
      </c>
      <c r="B144" s="101"/>
      <c r="C144" s="102"/>
      <c r="D144" s="87">
        <f>SUM(D145:D154)</f>
        <v>2243948</v>
      </c>
      <c r="E144" s="88">
        <f>SUM(E145:E154)</f>
        <v>2351000</v>
      </c>
      <c r="F144" s="88">
        <f>SUM(F145:F154)</f>
        <v>1137677</v>
      </c>
    </row>
    <row r="145" spans="1:6" x14ac:dyDescent="0.25">
      <c r="A145" s="11"/>
      <c r="B145" s="12" t="s">
        <v>247</v>
      </c>
      <c r="C145" s="39" t="s">
        <v>248</v>
      </c>
      <c r="D145" s="81">
        <v>1050000</v>
      </c>
      <c r="E145" s="81">
        <f>12*(40000+2*7500+3*5000+18000)</f>
        <v>1056000</v>
      </c>
      <c r="F145" s="81">
        <v>571100</v>
      </c>
    </row>
    <row r="146" spans="1:6" x14ac:dyDescent="0.25">
      <c r="A146" s="18"/>
      <c r="B146" s="12" t="s">
        <v>249</v>
      </c>
      <c r="C146" s="39" t="s">
        <v>250</v>
      </c>
      <c r="D146" s="44">
        <v>103000</v>
      </c>
      <c r="E146" s="44">
        <v>103000</v>
      </c>
      <c r="F146" s="44">
        <v>65000</v>
      </c>
    </row>
    <row r="147" spans="1:6" x14ac:dyDescent="0.25">
      <c r="A147" s="11"/>
      <c r="B147" s="12" t="s">
        <v>251</v>
      </c>
      <c r="C147" s="39" t="s">
        <v>252</v>
      </c>
      <c r="D147" s="44">
        <v>373500</v>
      </c>
      <c r="E147" s="44">
        <f>12*(25000+2*3000)</f>
        <v>372000</v>
      </c>
      <c r="F147" s="44">
        <v>193000</v>
      </c>
    </row>
    <row r="148" spans="1:6" x14ac:dyDescent="0.25">
      <c r="A148" s="11"/>
      <c r="B148" s="12" t="s">
        <v>253</v>
      </c>
      <c r="C148" s="39" t="s">
        <v>254</v>
      </c>
      <c r="D148" s="44">
        <v>42600</v>
      </c>
      <c r="E148" s="44">
        <v>45000</v>
      </c>
      <c r="F148" s="44">
        <v>34000</v>
      </c>
    </row>
    <row r="149" spans="1:6" x14ac:dyDescent="0.25">
      <c r="A149" s="11"/>
      <c r="B149" s="12" t="s">
        <v>255</v>
      </c>
      <c r="C149" s="39" t="s">
        <v>256</v>
      </c>
      <c r="D149" s="44">
        <v>200000</v>
      </c>
      <c r="E149" s="44">
        <v>200000</v>
      </c>
      <c r="F149" s="44">
        <v>140000</v>
      </c>
    </row>
    <row r="150" spans="1:6" x14ac:dyDescent="0.25">
      <c r="A150" s="11"/>
      <c r="B150" s="12" t="s">
        <v>257</v>
      </c>
      <c r="C150" s="39" t="s">
        <v>258</v>
      </c>
      <c r="D150" s="44">
        <v>36848</v>
      </c>
      <c r="E150" s="44">
        <v>60000</v>
      </c>
      <c r="F150" s="44">
        <v>53577</v>
      </c>
    </row>
    <row r="151" spans="1:6" x14ac:dyDescent="0.25">
      <c r="A151" s="11"/>
      <c r="B151" s="12" t="s">
        <v>259</v>
      </c>
      <c r="C151" s="39" t="s">
        <v>260</v>
      </c>
      <c r="D151" s="44">
        <v>140000</v>
      </c>
      <c r="E151" s="44">
        <v>140000</v>
      </c>
      <c r="F151" s="44">
        <v>35000</v>
      </c>
    </row>
    <row r="152" spans="1:6" x14ac:dyDescent="0.25">
      <c r="A152" s="11"/>
      <c r="B152" s="12" t="s">
        <v>261</v>
      </c>
      <c r="C152" s="39" t="s">
        <v>262</v>
      </c>
      <c r="D152" s="44">
        <v>30000</v>
      </c>
      <c r="E152" s="44">
        <v>30000</v>
      </c>
      <c r="F152" s="44"/>
    </row>
    <row r="153" spans="1:6" x14ac:dyDescent="0.25">
      <c r="A153" s="11"/>
      <c r="B153" s="12" t="s">
        <v>263</v>
      </c>
      <c r="C153" s="79" t="s">
        <v>264</v>
      </c>
      <c r="D153" s="44">
        <v>251000</v>
      </c>
      <c r="E153" s="44">
        <v>320000</v>
      </c>
      <c r="F153" s="44">
        <v>46000</v>
      </c>
    </row>
    <row r="154" spans="1:6" x14ac:dyDescent="0.25">
      <c r="A154" s="11"/>
      <c r="B154" s="12" t="s">
        <v>265</v>
      </c>
      <c r="C154" s="39" t="s">
        <v>266</v>
      </c>
      <c r="D154" s="44">
        <v>17000</v>
      </c>
      <c r="E154" s="44">
        <v>25000</v>
      </c>
      <c r="F154" s="44"/>
    </row>
    <row r="155" spans="1:6" x14ac:dyDescent="0.25">
      <c r="A155" s="84" t="s">
        <v>267</v>
      </c>
      <c r="B155" s="85"/>
      <c r="C155" s="86"/>
      <c r="D155" s="87">
        <f>SUM(D156:D166)</f>
        <v>489242.14999999997</v>
      </c>
      <c r="E155" s="88">
        <f>SUM(E156:E166)</f>
        <v>508000</v>
      </c>
      <c r="F155" s="88">
        <f>SUM(F156:F166)</f>
        <v>268785.5</v>
      </c>
    </row>
    <row r="156" spans="1:6" x14ac:dyDescent="0.25">
      <c r="A156" s="11"/>
      <c r="B156" s="12" t="s">
        <v>268</v>
      </c>
      <c r="C156" s="39" t="s">
        <v>269</v>
      </c>
      <c r="D156" s="44">
        <v>128638.79</v>
      </c>
      <c r="E156" s="44">
        <v>120000</v>
      </c>
      <c r="F156" s="44">
        <v>84205.5</v>
      </c>
    </row>
    <row r="157" spans="1:6" x14ac:dyDescent="0.25">
      <c r="A157" s="18"/>
      <c r="B157" s="12" t="s">
        <v>270</v>
      </c>
      <c r="C157" s="39" t="s">
        <v>271</v>
      </c>
      <c r="D157" s="44">
        <v>153458.79999999999</v>
      </c>
      <c r="E157" s="44">
        <v>130000</v>
      </c>
      <c r="F157" s="44">
        <v>95895</v>
      </c>
    </row>
    <row r="158" spans="1:6" x14ac:dyDescent="0.25">
      <c r="A158" s="11"/>
      <c r="B158" s="12" t="s">
        <v>272</v>
      </c>
      <c r="C158" s="39" t="s">
        <v>273</v>
      </c>
      <c r="D158" s="44">
        <v>89907.56</v>
      </c>
      <c r="E158" s="44">
        <v>90000</v>
      </c>
      <c r="F158" s="44">
        <v>35257</v>
      </c>
    </row>
    <row r="159" spans="1:6" x14ac:dyDescent="0.25">
      <c r="A159" s="11"/>
      <c r="B159" s="12" t="s">
        <v>274</v>
      </c>
      <c r="C159" s="39" t="s">
        <v>275</v>
      </c>
      <c r="D159" s="44">
        <v>32480</v>
      </c>
      <c r="E159" s="44">
        <v>45000</v>
      </c>
      <c r="F159" s="44">
        <v>29054</v>
      </c>
    </row>
    <row r="160" spans="1:6" x14ac:dyDescent="0.25">
      <c r="A160" s="11"/>
      <c r="B160" s="12" t="s">
        <v>276</v>
      </c>
      <c r="C160" s="39" t="s">
        <v>277</v>
      </c>
      <c r="D160" s="44">
        <v>9568</v>
      </c>
      <c r="E160" s="44">
        <v>25000</v>
      </c>
      <c r="F160" s="44">
        <v>3029</v>
      </c>
    </row>
    <row r="161" spans="1:6" x14ac:dyDescent="0.25">
      <c r="A161" s="11"/>
      <c r="B161" s="12" t="s">
        <v>278</v>
      </c>
      <c r="C161" s="39" t="s">
        <v>279</v>
      </c>
      <c r="D161" s="44">
        <v>35684</v>
      </c>
      <c r="E161" s="44">
        <v>40000</v>
      </c>
      <c r="F161" s="44">
        <v>12660</v>
      </c>
    </row>
    <row r="162" spans="1:6" x14ac:dyDescent="0.25">
      <c r="A162" s="11"/>
      <c r="B162" s="12" t="s">
        <v>280</v>
      </c>
      <c r="C162" s="39" t="s">
        <v>281</v>
      </c>
      <c r="D162" s="44">
        <v>0</v>
      </c>
      <c r="E162" s="44">
        <v>6000</v>
      </c>
      <c r="F162" s="44"/>
    </row>
    <row r="163" spans="1:6" x14ac:dyDescent="0.25">
      <c r="A163" s="11"/>
      <c r="B163" s="12" t="s">
        <v>282</v>
      </c>
      <c r="C163" s="39" t="s">
        <v>283</v>
      </c>
      <c r="D163" s="44">
        <v>8716</v>
      </c>
      <c r="E163" s="44">
        <v>20000</v>
      </c>
      <c r="F163" s="44"/>
    </row>
    <row r="164" spans="1:6" x14ac:dyDescent="0.25">
      <c r="A164" s="11"/>
      <c r="B164" s="12" t="s">
        <v>284</v>
      </c>
      <c r="C164" s="39" t="s">
        <v>285</v>
      </c>
      <c r="D164" s="71">
        <v>10099</v>
      </c>
      <c r="E164" s="71">
        <v>10000</v>
      </c>
      <c r="F164" s="71">
        <v>5072</v>
      </c>
    </row>
    <row r="165" spans="1:6" x14ac:dyDescent="0.25">
      <c r="A165" s="11"/>
      <c r="B165" s="12" t="s">
        <v>286</v>
      </c>
      <c r="C165" s="39" t="s">
        <v>287</v>
      </c>
      <c r="D165" s="71">
        <v>1050</v>
      </c>
      <c r="E165" s="71">
        <v>2000</v>
      </c>
      <c r="F165" s="71">
        <v>2745</v>
      </c>
    </row>
    <row r="166" spans="1:6" x14ac:dyDescent="0.25">
      <c r="A166" s="11"/>
      <c r="B166" s="12" t="s">
        <v>288</v>
      </c>
      <c r="C166" s="39" t="s">
        <v>289</v>
      </c>
      <c r="D166" s="44">
        <v>19640</v>
      </c>
      <c r="E166" s="44">
        <v>20000</v>
      </c>
      <c r="F166" s="44">
        <v>868</v>
      </c>
    </row>
    <row r="167" spans="1:6" x14ac:dyDescent="0.25">
      <c r="A167" s="84" t="s">
        <v>290</v>
      </c>
      <c r="B167" s="85"/>
      <c r="C167" s="86"/>
      <c r="D167" s="87">
        <f>SUM(D168:D182)</f>
        <v>1171338.1400000001</v>
      </c>
      <c r="E167" s="88">
        <f>SUM(E168:E182)</f>
        <v>1097600</v>
      </c>
      <c r="F167" s="88">
        <f>SUM(F168:F182)</f>
        <v>301929.7</v>
      </c>
    </row>
    <row r="168" spans="1:6" x14ac:dyDescent="0.25">
      <c r="A168" s="11"/>
      <c r="B168" s="12" t="s">
        <v>291</v>
      </c>
      <c r="C168" s="39" t="s">
        <v>292</v>
      </c>
      <c r="D168" s="64">
        <v>376206.4</v>
      </c>
      <c r="E168" s="64">
        <v>400000</v>
      </c>
      <c r="F168" s="64">
        <v>78208</v>
      </c>
    </row>
    <row r="169" spans="1:6" x14ac:dyDescent="0.25">
      <c r="A169" s="18"/>
      <c r="B169" s="12" t="s">
        <v>293</v>
      </c>
      <c r="C169" s="39" t="s">
        <v>294</v>
      </c>
      <c r="D169" s="44">
        <v>9148</v>
      </c>
      <c r="E169" s="44">
        <v>12790</v>
      </c>
      <c r="F169" s="44">
        <v>8337</v>
      </c>
    </row>
    <row r="170" spans="1:6" x14ac:dyDescent="0.25">
      <c r="A170" s="11"/>
      <c r="B170" s="12" t="s">
        <v>295</v>
      </c>
      <c r="C170" s="39" t="s">
        <v>296</v>
      </c>
      <c r="D170" s="64">
        <v>37608.29</v>
      </c>
      <c r="E170" s="64">
        <v>40000</v>
      </c>
      <c r="F170" s="64">
        <v>13496</v>
      </c>
    </row>
    <row r="171" spans="1:6" x14ac:dyDescent="0.25">
      <c r="A171" s="11"/>
      <c r="B171" s="12" t="s">
        <v>297</v>
      </c>
      <c r="C171" s="39" t="s">
        <v>298</v>
      </c>
      <c r="D171" s="44">
        <v>40706.97</v>
      </c>
      <c r="E171" s="64">
        <v>40000</v>
      </c>
      <c r="F171" s="64">
        <v>25562.94</v>
      </c>
    </row>
    <row r="172" spans="1:6" x14ac:dyDescent="0.25">
      <c r="A172" s="11"/>
      <c r="B172" s="12" t="s">
        <v>299</v>
      </c>
      <c r="C172" s="39" t="s">
        <v>300</v>
      </c>
      <c r="D172" s="53">
        <f>29804.6+6</f>
        <v>29810.6</v>
      </c>
      <c r="E172" s="44">
        <v>30000</v>
      </c>
      <c r="F172" s="44">
        <v>5353.8</v>
      </c>
    </row>
    <row r="173" spans="1:6" x14ac:dyDescent="0.25">
      <c r="A173" s="11"/>
      <c r="B173" s="12" t="s">
        <v>301</v>
      </c>
      <c r="C173" s="39" t="s">
        <v>302</v>
      </c>
      <c r="D173" s="44">
        <v>3986</v>
      </c>
      <c r="E173" s="44">
        <v>40000</v>
      </c>
      <c r="F173" s="44">
        <v>648</v>
      </c>
    </row>
    <row r="174" spans="1:6" x14ac:dyDescent="0.25">
      <c r="A174" s="11"/>
      <c r="B174" s="12" t="s">
        <v>303</v>
      </c>
      <c r="C174" s="39" t="s">
        <v>304</v>
      </c>
      <c r="D174" s="44">
        <v>28598</v>
      </c>
      <c r="E174" s="44">
        <v>30000</v>
      </c>
      <c r="F174" s="44">
        <v>27220</v>
      </c>
    </row>
    <row r="175" spans="1:6" x14ac:dyDescent="0.25">
      <c r="A175" s="11"/>
      <c r="B175" s="12" t="s">
        <v>305</v>
      </c>
      <c r="C175" s="39" t="s">
        <v>306</v>
      </c>
      <c r="D175" s="44">
        <v>1492</v>
      </c>
      <c r="E175" s="44">
        <v>20000</v>
      </c>
      <c r="F175" s="44"/>
    </row>
    <row r="176" spans="1:6" x14ac:dyDescent="0.25">
      <c r="A176" s="11"/>
      <c r="B176" s="12" t="s">
        <v>307</v>
      </c>
      <c r="C176" s="39" t="s">
        <v>308</v>
      </c>
      <c r="D176" s="44">
        <v>21781.53</v>
      </c>
      <c r="E176" s="44">
        <v>40000</v>
      </c>
      <c r="F176" s="44">
        <v>11852.35</v>
      </c>
    </row>
    <row r="177" spans="1:6" x14ac:dyDescent="0.25">
      <c r="A177" s="11"/>
      <c r="B177" s="12" t="s">
        <v>309</v>
      </c>
      <c r="C177" s="39" t="s">
        <v>310</v>
      </c>
      <c r="D177" s="44">
        <v>24216.15</v>
      </c>
      <c r="E177" s="44">
        <v>20000</v>
      </c>
      <c r="F177" s="44">
        <v>6874</v>
      </c>
    </row>
    <row r="178" spans="1:6" x14ac:dyDescent="0.25">
      <c r="A178" s="11"/>
      <c r="B178" s="12" t="s">
        <v>311</v>
      </c>
      <c r="C178" s="39" t="s">
        <v>312</v>
      </c>
      <c r="D178" s="44">
        <v>81451.490000000005</v>
      </c>
      <c r="E178" s="44">
        <v>75000</v>
      </c>
      <c r="F178" s="44">
        <v>59946.61</v>
      </c>
    </row>
    <row r="179" spans="1:6" x14ac:dyDescent="0.25">
      <c r="A179" s="11"/>
      <c r="B179" s="12" t="s">
        <v>313</v>
      </c>
      <c r="C179" s="41" t="s">
        <v>322</v>
      </c>
      <c r="D179" s="44"/>
      <c r="E179" s="53">
        <v>250000</v>
      </c>
      <c r="F179" s="53"/>
    </row>
    <row r="180" spans="1:6" ht="15" customHeight="1" x14ac:dyDescent="0.25">
      <c r="A180" s="11"/>
      <c r="B180" s="12" t="s">
        <v>314</v>
      </c>
      <c r="C180" s="39" t="s">
        <v>315</v>
      </c>
      <c r="D180" s="53">
        <f>11627.51+11820.85-3933.43</f>
        <v>19514.93</v>
      </c>
      <c r="E180" s="44">
        <v>50000</v>
      </c>
      <c r="F180" s="44">
        <v>400</v>
      </c>
    </row>
    <row r="181" spans="1:6" ht="15" customHeight="1" x14ac:dyDescent="0.25">
      <c r="A181" s="23"/>
      <c r="B181" s="24" t="s">
        <v>316</v>
      </c>
      <c r="C181" s="55" t="s">
        <v>317</v>
      </c>
      <c r="D181" s="44">
        <v>39317.78</v>
      </c>
      <c r="E181" s="44">
        <v>49810</v>
      </c>
      <c r="F181" s="44">
        <v>17381</v>
      </c>
    </row>
    <row r="182" spans="1:6" ht="15.75" thickBot="1" x14ac:dyDescent="0.3">
      <c r="A182" s="23"/>
      <c r="B182" s="24" t="s">
        <v>318</v>
      </c>
      <c r="C182" s="55" t="s">
        <v>319</v>
      </c>
      <c r="D182" s="82">
        <f>463500-14000+8000</f>
        <v>457500</v>
      </c>
      <c r="E182" s="82">
        <v>0</v>
      </c>
      <c r="F182" s="82">
        <v>46650</v>
      </c>
    </row>
    <row r="183" spans="1:6" ht="15.75" thickBot="1" x14ac:dyDescent="0.3">
      <c r="A183" s="93" t="s">
        <v>320</v>
      </c>
      <c r="B183" s="89"/>
      <c r="C183" s="90"/>
      <c r="D183" s="91">
        <f>D167+D155+D144+D137+D136+D126+D123+D113+D109+D105+D100+D97+D91+D79+D71+D56+D43</f>
        <v>20651031.329999998</v>
      </c>
      <c r="E183" s="92">
        <f>E167+E155+E144+E137+E136+E126+E123+E113+E109+E105+E100+E97+E91+E79+E71+E56+E43</f>
        <v>22372000</v>
      </c>
      <c r="F183" s="92">
        <f>F167+F155+F144+F137+F136+F126+F123+F113+F109+F105+F100+F97+F91+F79+F71+F56+F43</f>
        <v>8500457.3499999996</v>
      </c>
    </row>
    <row r="184" spans="1:6" ht="15.75" thickBot="1" x14ac:dyDescent="0.3">
      <c r="A184" s="25"/>
      <c r="B184" s="26"/>
      <c r="C184" s="31"/>
    </row>
    <row r="185" spans="1:6" ht="15.75" thickBot="1" x14ac:dyDescent="0.3">
      <c r="A185" s="93" t="s">
        <v>321</v>
      </c>
      <c r="B185" s="94"/>
      <c r="C185" s="95"/>
      <c r="D185" s="96">
        <f>D39-D183</f>
        <v>23434.640000000596</v>
      </c>
      <c r="E185" s="97">
        <f>E39-E183</f>
        <v>-2000000</v>
      </c>
      <c r="F185" s="97">
        <f>F39-F183</f>
        <v>9087195.8699999992</v>
      </c>
    </row>
  </sheetData>
  <pageMargins left="0.70833333333333304" right="0.47222222222222199" top="0.39374999999999999" bottom="0.905555555555556" header="0.51180555555555496" footer="0.51180555555555496"/>
  <pageSetup paperSize="9" scale="71" firstPageNumber="0" orientation="portrait" horizontalDpi="300" verticalDpi="300"/>
  <rowBreaks count="2" manualBreakCount="2">
    <brk id="70" max="16383" man="1"/>
    <brk id="135" max="16383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 181</vt:lpstr>
      <vt:lpstr>'VV 181'!Oblast_tisku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Štross</cp:lastModifiedBy>
  <cp:revision>11</cp:revision>
  <dcterms:created xsi:type="dcterms:W3CDTF">2021-02-11T16:29:19Z</dcterms:created>
  <dcterms:modified xsi:type="dcterms:W3CDTF">2024-09-05T14:21:25Z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