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tross\Documents\VV\Materiály\173\"/>
    </mc:Choice>
  </mc:AlternateContent>
  <bookViews>
    <workbookView xWindow="30" yWindow="-30" windowWidth="11490" windowHeight="12540" tabRatio="500"/>
  </bookViews>
  <sheets>
    <sheet name="VV č. 173" sheetId="1" r:id="rId1"/>
  </sheets>
  <definedNames>
    <definedName name="_xlnm.Print_Area" localSheetId="0">'VV č. 173'!$A$3:$C$184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0" i="1" l="1"/>
  <c r="G167" i="1" s="1"/>
  <c r="D180" i="1"/>
  <c r="D167" i="1" s="1"/>
  <c r="D182" i="1" s="1"/>
  <c r="G155" i="1"/>
  <c r="G143" i="1"/>
  <c r="G136" i="1"/>
  <c r="G124" i="1"/>
  <c r="G121" i="1"/>
  <c r="G112" i="1"/>
  <c r="G108" i="1"/>
  <c r="G104" i="1"/>
  <c r="G99" i="1"/>
  <c r="G95" i="1"/>
  <c r="G89" i="1"/>
  <c r="G77" i="1"/>
  <c r="G69" i="1"/>
  <c r="G56" i="1"/>
  <c r="G55" i="1"/>
  <c r="G54" i="1" s="1"/>
  <c r="G42" i="1"/>
  <c r="G35" i="1"/>
  <c r="G30" i="1"/>
  <c r="G28" i="1"/>
  <c r="G16" i="1"/>
  <c r="G12" i="1"/>
  <c r="G9" i="1"/>
  <c r="E179" i="1"/>
  <c r="F167" i="1"/>
  <c r="E167" i="1"/>
  <c r="F155" i="1"/>
  <c r="E155" i="1"/>
  <c r="D155" i="1"/>
  <c r="E146" i="1"/>
  <c r="D146" i="1"/>
  <c r="E144" i="1"/>
  <c r="E143" i="1" s="1"/>
  <c r="E182" i="1" s="1"/>
  <c r="D144" i="1"/>
  <c r="F143" i="1"/>
  <c r="D143" i="1"/>
  <c r="F142" i="1"/>
  <c r="F141" i="1"/>
  <c r="E140" i="1"/>
  <c r="D140" i="1"/>
  <c r="F139" i="1"/>
  <c r="E139" i="1"/>
  <c r="D139" i="1"/>
  <c r="D136" i="1" s="1"/>
  <c r="F138" i="1"/>
  <c r="F136" i="1" s="1"/>
  <c r="E138" i="1"/>
  <c r="D138" i="1"/>
  <c r="F137" i="1"/>
  <c r="E136" i="1"/>
  <c r="F129" i="1"/>
  <c r="F124" i="1"/>
  <c r="E124" i="1"/>
  <c r="D124" i="1"/>
  <c r="F121" i="1"/>
  <c r="E121" i="1"/>
  <c r="D121" i="1"/>
  <c r="F112" i="1"/>
  <c r="E112" i="1"/>
  <c r="D112" i="1"/>
  <c r="F108" i="1"/>
  <c r="E108" i="1"/>
  <c r="D108" i="1"/>
  <c r="F104" i="1"/>
  <c r="E104" i="1"/>
  <c r="D104" i="1"/>
  <c r="F99" i="1"/>
  <c r="E99" i="1"/>
  <c r="D99" i="1"/>
  <c r="F97" i="1"/>
  <c r="F95" i="1"/>
  <c r="E95" i="1"/>
  <c r="D95" i="1"/>
  <c r="F89" i="1"/>
  <c r="E89" i="1"/>
  <c r="D89" i="1"/>
  <c r="F77" i="1"/>
  <c r="E77" i="1"/>
  <c r="D77" i="1"/>
  <c r="F69" i="1"/>
  <c r="E69" i="1"/>
  <c r="D69" i="1"/>
  <c r="F56" i="1"/>
  <c r="F55" i="1"/>
  <c r="F54" i="1" s="1"/>
  <c r="E54" i="1"/>
  <c r="D54" i="1"/>
  <c r="E43" i="1"/>
  <c r="E42" i="1" s="1"/>
  <c r="F42" i="1"/>
  <c r="D42" i="1"/>
  <c r="F35" i="1"/>
  <c r="E35" i="1"/>
  <c r="D35" i="1"/>
  <c r="F32" i="1"/>
  <c r="F30" i="1" s="1"/>
  <c r="F31" i="1"/>
  <c r="E30" i="1"/>
  <c r="E38" i="1" s="1"/>
  <c r="D30" i="1"/>
  <c r="F28" i="1"/>
  <c r="D28" i="1"/>
  <c r="D21" i="1"/>
  <c r="F19" i="1"/>
  <c r="F16" i="1" s="1"/>
  <c r="E16" i="1"/>
  <c r="D16" i="1"/>
  <c r="D38" i="1" s="1"/>
  <c r="F12" i="1"/>
  <c r="E12" i="1"/>
  <c r="D12" i="1"/>
  <c r="F9" i="1"/>
  <c r="E9" i="1"/>
  <c r="D9" i="1"/>
  <c r="G38" i="1" l="1"/>
  <c r="D184" i="1"/>
  <c r="G182" i="1"/>
  <c r="F38" i="1"/>
  <c r="F182" i="1"/>
  <c r="E184" i="1"/>
  <c r="G184" i="1" l="1"/>
  <c r="F184" i="1"/>
</calcChain>
</file>

<file path=xl/comments1.xml><?xml version="1.0" encoding="utf-8"?>
<comments xmlns="http://schemas.openxmlformats.org/spreadsheetml/2006/main">
  <authors>
    <author/>
  </authors>
  <commentList>
    <comment ref="E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F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G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G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<sst xmlns="http://schemas.openxmlformats.org/spreadsheetml/2006/main" count="336" uniqueCount="330">
  <si>
    <t>Rozpočet ŠSČR pro rok 2023</t>
  </si>
  <si>
    <t xml:space="preserve">Schváleno na jednaní konference </t>
  </si>
  <si>
    <t>Pardubice 25. 2 2023</t>
  </si>
  <si>
    <t>Příjmy</t>
  </si>
  <si>
    <t>Kapitola</t>
  </si>
  <si>
    <t>Podkapitola</t>
  </si>
  <si>
    <t>Schváleno pro rok 2022</t>
  </si>
  <si>
    <t>Schváleno pro rok 2023 konferencí</t>
  </si>
  <si>
    <t xml:space="preserve">Hospodaření k 25.8. 2023 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</si>
  <si>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</si>
  <si>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</si>
  <si>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</si>
  <si>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</si>
  <si>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</si>
  <si>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</si>
  <si>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</si>
  <si>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P2.2</t>
  </si>
  <si>
    <t>Dotace NSA - reprezentace mládež B</t>
  </si>
  <si>
    <t>P2.6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</si>
  <si>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</si>
  <si>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</si>
  <si>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</si>
  <si>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</si>
  <si>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</si>
  <si>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</si>
  <si>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</si>
  <si>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</si>
  <si>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</si>
  <si>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</si>
  <si>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</si>
  <si>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</si>
  <si>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</si>
  <si>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</si>
  <si>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</si>
  <si>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</si>
  <si>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</si>
  <si>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</si>
  <si>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</si>
  <si>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</si>
  <si>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</si>
  <si>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</si>
  <si>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</si>
  <si>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</si>
  <si>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</si>
  <si>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</si>
  <si>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</si>
  <si>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</si>
  <si>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</si>
  <si>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</si>
  <si>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</si>
  <si>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</si>
  <si>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</si>
  <si>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</si>
  <si>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</si>
  <si>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</si>
  <si>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</si>
  <si>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</si>
  <si>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</si>
  <si>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</si>
  <si>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</si>
  <si>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</si>
  <si>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</si>
  <si>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</si>
  <si>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</si>
  <si>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ME družstev muži Černá Hora</t>
  </si>
  <si>
    <t>V1.2</t>
  </si>
  <si>
    <t>ME družstev ženy Černá Hora</t>
  </si>
  <si>
    <t>V1.3</t>
  </si>
  <si>
    <t>ME jednotlivců muži Srbsko</t>
  </si>
  <si>
    <t>V1.4</t>
  </si>
  <si>
    <t>ME jednotlivců ženy Černá Hora</t>
  </si>
  <si>
    <t>V1.5</t>
  </si>
  <si>
    <t>Mitropa muži Chorvatsko</t>
  </si>
  <si>
    <t>V1.6</t>
  </si>
  <si>
    <t>Mitropa ženy Chorvatsko</t>
  </si>
  <si>
    <t>V1.7</t>
  </si>
  <si>
    <t>Evropský pohár družstev, Albánie</t>
  </si>
  <si>
    <t>V1.8</t>
  </si>
  <si>
    <t>ME blesk a rapid</t>
  </si>
  <si>
    <t>V1.9</t>
  </si>
  <si>
    <t>MS blesk a rapid</t>
  </si>
  <si>
    <t>V1.10</t>
  </si>
  <si>
    <t>ME a MS seniorů (indiv. + týmy) Polsko</t>
  </si>
  <si>
    <t>V1.11</t>
  </si>
  <si>
    <t>Pražský šachový festival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</si>
  <si>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</si>
  <si>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</si>
  <si>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</si>
  <si>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</si>
  <si>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</si>
  <si>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</si>
  <si>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</si>
  <si>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</si>
  <si>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</si>
  <si>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</si>
  <si>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</si>
  <si>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</si>
  <si>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</si>
  <si>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</si>
  <si>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</si>
  <si>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</si>
  <si>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</si>
  <si>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</si>
  <si>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</si>
  <si>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</si>
  <si>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</si>
  <si>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</si>
  <si>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</si>
  <si>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</si>
  <si>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</si>
  <si>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</si>
  <si>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</si>
  <si>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</si>
  <si>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</si>
  <si>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</si>
  <si>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</si>
  <si>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MS H,D 14-18, Montesilvano, Itálie</t>
  </si>
  <si>
    <t>V3.2</t>
  </si>
  <si>
    <t>MS H,D 8-12, Egypt</t>
  </si>
  <si>
    <t>V3.3</t>
  </si>
  <si>
    <t>ME H,D 8-18, Mamaia, Rumunsko</t>
  </si>
  <si>
    <t>V3.4</t>
  </si>
  <si>
    <t>MS juniorů a juniorek</t>
  </si>
  <si>
    <t>V3.5</t>
  </si>
  <si>
    <t>Olympiáda družstev, Holandsko, Eindhoven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</si>
  <si>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</si>
  <si>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</si>
  <si>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</si>
  <si>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</si>
  <si>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</si>
  <si>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</si>
  <si>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</si>
  <si>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</si>
  <si>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</si>
  <si>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</si>
  <si>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</si>
  <si>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</si>
  <si>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</si>
  <si>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</si>
  <si>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</si>
  <si>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</si>
  <si>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</si>
  <si>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</si>
  <si>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</si>
  <si>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</si>
  <si>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</si>
  <si>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</si>
  <si>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</si>
  <si>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</si>
  <si>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</si>
  <si>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</si>
  <si>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</si>
  <si>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</si>
  <si>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</si>
  <si>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</si>
  <si>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</si>
  <si>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</si>
  <si>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</si>
  <si>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</si>
  <si>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</si>
  <si>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</si>
  <si>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</si>
  <si>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</si>
  <si>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</si>
  <si>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</si>
  <si>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</si>
  <si>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</si>
  <si>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</si>
  <si>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</si>
  <si>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</si>
  <si>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</si>
  <si>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</si>
  <si>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</si>
  <si>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</si>
  <si>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</si>
  <si>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</si>
  <si>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</si>
  <si>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</si>
  <si>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</si>
  <si>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</si>
  <si>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</si>
  <si>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</si>
  <si>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</si>
  <si>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</si>
  <si>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</si>
  <si>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</si>
  <si>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</si>
  <si>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</si>
  <si>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</si>
  <si>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</si>
  <si>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</si>
  <si>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</si>
  <si>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</si>
  <si>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</si>
  <si>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</si>
  <si>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</si>
  <si>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</si>
  <si>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</si>
  <si>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</si>
  <si>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</si>
  <si>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</si>
  <si>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</si>
  <si>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</si>
  <si>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</si>
  <si>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</si>
  <si>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</si>
  <si>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</si>
  <si>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</si>
  <si>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</si>
  <si>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</si>
  <si>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</si>
  <si>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</si>
  <si>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</si>
  <si>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</si>
  <si>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</si>
  <si>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</si>
  <si>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</si>
  <si>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</si>
  <si>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</si>
  <si>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</si>
  <si>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</si>
  <si>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</si>
  <si>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</si>
  <si>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</si>
  <si>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</si>
  <si>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</si>
  <si>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</si>
  <si>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</t>
  </si>
  <si>
    <t>V12.7</t>
  </si>
  <si>
    <t>PR výdaje</t>
  </si>
  <si>
    <t>V12.8</t>
  </si>
  <si>
    <t>Ženský šach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</si>
  <si>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</si>
  <si>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</si>
  <si>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</si>
  <si>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</si>
  <si>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</si>
  <si>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</si>
  <si>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</si>
  <si>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</si>
  <si>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</si>
  <si>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</si>
  <si>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</si>
  <si>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</si>
  <si>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</si>
  <si>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</si>
  <si>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</si>
  <si>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</si>
  <si>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</si>
  <si>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</si>
  <si>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</si>
  <si>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</si>
  <si>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</si>
  <si>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</si>
  <si>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</si>
  <si>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</si>
  <si>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</si>
  <si>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</si>
  <si>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</si>
  <si>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</si>
  <si>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</si>
  <si>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</si>
  <si>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</si>
  <si>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</si>
  <si>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</si>
  <si>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</si>
  <si>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</si>
  <si>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</si>
  <si>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</si>
  <si>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</si>
  <si>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</si>
  <si>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V15.11</t>
  </si>
  <si>
    <t>Odměna administrtivní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</si>
  <si>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</si>
  <si>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</si>
  <si>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</si>
  <si>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</si>
  <si>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</si>
  <si>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</si>
  <si>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</si>
  <si>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</si>
  <si>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</si>
  <si>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</si>
  <si>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</si>
  <si>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</si>
  <si>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</si>
  <si>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</si>
  <si>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</si>
  <si>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</si>
  <si>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</si>
  <si>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</si>
  <si>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</si>
  <si>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</si>
  <si>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</si>
  <si>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</si>
  <si>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</si>
  <si>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</si>
  <si>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</si>
  <si>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</si>
  <si>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</si>
  <si>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</si>
  <si>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</si>
  <si>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</si>
  <si>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</si>
  <si>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</si>
  <si>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</si>
  <si>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</si>
  <si>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</si>
  <si>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</si>
  <si>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</si>
  <si>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</si>
  <si>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</si>
  <si>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</si>
  <si>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</si>
  <si>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</si>
  <si>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</si>
  <si>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</si>
  <si>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</si>
  <si>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</si>
  <si>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</si>
  <si>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</si>
  <si>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</si>
  <si>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</si>
  <si>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Celkem</t>
  </si>
  <si>
    <t>Hospodářský výsledek</t>
  </si>
  <si>
    <t>Dotace NSA - organizace sportu A</t>
  </si>
  <si>
    <t>Dotace NSA - reprezentace dospělá C</t>
  </si>
  <si>
    <t>Rezerva, odměny za úspěch</t>
  </si>
  <si>
    <t>V17.15</t>
  </si>
  <si>
    <t xml:space="preserve">Hospodaření k 30.09.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</si>
</sst>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</numFmts>
  <fonts count="9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8" fillId="2" borderId="0" applyBorder="0" applyProtection="0"/>
    <xf numFmtId="0" fontId="8" fillId="3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6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3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8" borderId="0" applyBorder="0" applyProtection="0"/>
    <xf numFmtId="0" fontId="8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8" fillId="0" borderId="0"/>
    <xf numFmtId="0" fontId="8" fillId="0" borderId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0" fontId="3" fillId="5" borderId="10" xfId="0" applyFont="1" applyFill="1" applyBorder="1" applyAlignment="1">
      <alignment horizontal="left"/>
    </xf>
    <xf numFmtId="0" fontId="3" fillId="5" borderId="11" xfId="0" applyFont="1" applyFill="1" applyBorder="1"/>
    <xf numFmtId="0" fontId="2" fillId="5" borderId="12" xfId="0" applyFont="1" applyFill="1" applyBorder="1"/>
    <xf numFmtId="164" fontId="3" fillId="5" borderId="13" xfId="0" applyNumberFormat="1" applyFont="1" applyFill="1" applyBorder="1" applyAlignment="1">
      <alignment horizontal="right"/>
    </xf>
    <xf numFmtId="164" fontId="3" fillId="5" borderId="14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5" xfId="0" applyFont="1" applyBorder="1" applyAlignment="1">
      <alignment horizontal="left"/>
    </xf>
    <xf numFmtId="0" fontId="3" fillId="0" borderId="16" xfId="0" applyFont="1" applyBorder="1"/>
    <xf numFmtId="0" fontId="2" fillId="0" borderId="17" xfId="0" applyFont="1" applyBorder="1"/>
    <xf numFmtId="165" fontId="2" fillId="0" borderId="18" xfId="0" applyNumberFormat="1" applyFont="1" applyBorder="1"/>
    <xf numFmtId="165" fontId="2" fillId="0" borderId="19" xfId="0" applyNumberFormat="1" applyFont="1" applyBorder="1"/>
    <xf numFmtId="0" fontId="2" fillId="0" borderId="0" xfId="0" applyFont="1" applyBorder="1"/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/>
    <xf numFmtId="0" fontId="2" fillId="5" borderId="17" xfId="0" applyFont="1" applyFill="1" applyBorder="1"/>
    <xf numFmtId="164" fontId="3" fillId="5" borderId="18" xfId="0" applyNumberFormat="1" applyFont="1" applyFill="1" applyBorder="1" applyAlignment="1">
      <alignment horizontal="right"/>
    </xf>
    <xf numFmtId="164" fontId="3" fillId="5" borderId="19" xfId="0" applyNumberFormat="1" applyFont="1" applyFill="1" applyBorder="1" applyAlignment="1">
      <alignment horizontal="right"/>
    </xf>
    <xf numFmtId="164" fontId="2" fillId="0" borderId="18" xfId="0" applyNumberFormat="1" applyFont="1" applyBorder="1"/>
    <xf numFmtId="164" fontId="2" fillId="0" borderId="18" xfId="0" applyNumberFormat="1" applyFont="1" applyBorder="1" applyAlignment="1">
      <alignment horizontal="right"/>
    </xf>
    <xf numFmtId="164" fontId="2" fillId="0" borderId="19" xfId="0" applyNumberFormat="1" applyFont="1" applyBorder="1"/>
    <xf numFmtId="0" fontId="2" fillId="5" borderId="16" xfId="0" applyFont="1" applyFill="1" applyBorder="1"/>
    <xf numFmtId="166" fontId="2" fillId="0" borderId="18" xfId="0" applyNumberFormat="1" applyFont="1" applyBorder="1"/>
    <xf numFmtId="166" fontId="2" fillId="0" borderId="19" xfId="0" applyNumberFormat="1" applyFont="1" applyBorder="1"/>
    <xf numFmtId="166" fontId="2" fillId="0" borderId="18" xfId="0" applyNumberFormat="1" applyFont="1" applyBorder="1" applyAlignment="1">
      <alignment horizontal="right"/>
    </xf>
    <xf numFmtId="166" fontId="2" fillId="0" borderId="19" xfId="0" applyNumberFormat="1" applyFont="1" applyBorder="1" applyAlignment="1">
      <alignment horizontal="right"/>
    </xf>
    <xf numFmtId="167" fontId="5" fillId="0" borderId="19" xfId="0" applyNumberFormat="1" applyFont="1" applyBorder="1"/>
    <xf numFmtId="167" fontId="5" fillId="0" borderId="20" xfId="0" applyNumberFormat="1" applyFont="1" applyBorder="1"/>
    <xf numFmtId="167" fontId="2" fillId="0" borderId="18" xfId="0" applyNumberFormat="1" applyFont="1" applyBorder="1"/>
    <xf numFmtId="167" fontId="2" fillId="0" borderId="21" xfId="0" applyNumberFormat="1" applyFont="1" applyBorder="1"/>
    <xf numFmtId="167" fontId="2" fillId="0" borderId="20" xfId="0" applyNumberFormat="1" applyFont="1" applyBorder="1"/>
    <xf numFmtId="164" fontId="2" fillId="0" borderId="19" xfId="0" applyNumberFormat="1" applyFont="1" applyBorder="1" applyAlignment="1">
      <alignment horizontal="right"/>
    </xf>
    <xf numFmtId="0" fontId="3" fillId="4" borderId="22" xfId="0" applyFont="1" applyFill="1" applyBorder="1" applyAlignment="1">
      <alignment horizontal="left"/>
    </xf>
    <xf numFmtId="0" fontId="3" fillId="4" borderId="16" xfId="0" applyFont="1" applyFill="1" applyBorder="1"/>
    <xf numFmtId="0" fontId="2" fillId="4" borderId="23" xfId="0" applyFont="1" applyFill="1" applyBorder="1"/>
    <xf numFmtId="0" fontId="2" fillId="4" borderId="0" xfId="0" applyFont="1" applyFill="1"/>
    <xf numFmtId="0" fontId="3" fillId="0" borderId="22" xfId="0" applyFont="1" applyBorder="1" applyAlignment="1">
      <alignment horizontal="left"/>
    </xf>
    <xf numFmtId="0" fontId="2" fillId="0" borderId="23" xfId="0" applyFont="1" applyBorder="1"/>
    <xf numFmtId="0" fontId="6" fillId="8" borderId="24" xfId="0" applyFont="1" applyFill="1" applyBorder="1" applyAlignment="1">
      <alignment horizontal="left"/>
    </xf>
    <xf numFmtId="0" fontId="3" fillId="8" borderId="25" xfId="0" applyFont="1" applyFill="1" applyBorder="1"/>
    <xf numFmtId="0" fontId="3" fillId="8" borderId="26" xfId="0" applyFont="1" applyFill="1" applyBorder="1"/>
    <xf numFmtId="164" fontId="3" fillId="8" borderId="27" xfId="0" applyNumberFormat="1" applyFont="1" applyFill="1" applyBorder="1" applyAlignment="1">
      <alignment horizontal="right"/>
    </xf>
    <xf numFmtId="164" fontId="3" fillId="8" borderId="28" xfId="0" applyNumberFormat="1" applyFont="1" applyFill="1" applyBorder="1" applyAlignment="1">
      <alignment horizontal="right"/>
    </xf>
    <xf numFmtId="0" fontId="2" fillId="8" borderId="0" xfId="0" applyFont="1" applyFill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0" fontId="3" fillId="13" borderId="1" xfId="0" applyFont="1" applyFill="1" applyBorder="1" applyAlignment="1">
      <alignment horizontal="left"/>
    </xf>
    <xf numFmtId="0" fontId="3" fillId="13" borderId="29" xfId="0" applyFont="1" applyFill="1" applyBorder="1"/>
    <xf numFmtId="0" fontId="2" fillId="13" borderId="30" xfId="0" applyFont="1" applyFill="1" applyBorder="1"/>
    <xf numFmtId="164" fontId="3" fillId="5" borderId="31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2" fillId="0" borderId="11" xfId="0" applyFont="1" applyBorder="1"/>
    <xf numFmtId="164" fontId="2" fillId="0" borderId="32" xfId="0" applyNumberFormat="1" applyFont="1" applyBorder="1"/>
    <xf numFmtId="168" fontId="2" fillId="0" borderId="13" xfId="0" applyNumberFormat="1" applyFont="1" applyBorder="1"/>
    <xf numFmtId="0" fontId="3" fillId="0" borderId="11" xfId="0" applyFont="1" applyBorder="1"/>
    <xf numFmtId="168" fontId="2" fillId="0" borderId="12" xfId="0" applyNumberFormat="1" applyFont="1" applyBorder="1"/>
    <xf numFmtId="0" fontId="3" fillId="13" borderId="15" xfId="0" applyFont="1" applyFill="1" applyBorder="1" applyAlignment="1">
      <alignment horizontal="left"/>
    </xf>
    <xf numFmtId="0" fontId="3" fillId="13" borderId="16" xfId="0" applyFont="1" applyFill="1" applyBorder="1"/>
    <xf numFmtId="0" fontId="2" fillId="13" borderId="17" xfId="0" applyFont="1" applyFill="1" applyBorder="1"/>
    <xf numFmtId="164" fontId="3" fillId="5" borderId="32" xfId="0" applyNumberFormat="1" applyFont="1" applyFill="1" applyBorder="1" applyAlignment="1">
      <alignment horizontal="right"/>
    </xf>
    <xf numFmtId="164" fontId="2" fillId="0" borderId="32" xfId="19" applyNumberFormat="1" applyFont="1" applyBorder="1"/>
    <xf numFmtId="164" fontId="2" fillId="0" borderId="18" xfId="19" applyNumberFormat="1" applyFont="1" applyBorder="1"/>
    <xf numFmtId="164" fontId="2" fillId="4" borderId="32" xfId="19" applyNumberFormat="1" applyFont="1" applyFill="1" applyBorder="1"/>
    <xf numFmtId="164" fontId="2" fillId="4" borderId="18" xfId="19" applyNumberFormat="1" applyFont="1" applyFill="1" applyBorder="1"/>
    <xf numFmtId="164" fontId="5" fillId="0" borderId="18" xfId="19" applyNumberFormat="1" applyFont="1" applyBorder="1"/>
    <xf numFmtId="164" fontId="5" fillId="0" borderId="18" xfId="0" applyNumberFormat="1" applyFont="1" applyBorder="1"/>
    <xf numFmtId="0" fontId="2" fillId="0" borderId="12" xfId="0" applyFont="1" applyBorder="1"/>
    <xf numFmtId="164" fontId="5" fillId="0" borderId="32" xfId="0" applyNumberFormat="1" applyFont="1" applyBorder="1"/>
    <xf numFmtId="164" fontId="2" fillId="0" borderId="18" xfId="0" applyNumberFormat="1" applyFont="1" applyBorder="1" applyAlignment="1">
      <alignment vertical="center"/>
    </xf>
    <xf numFmtId="0" fontId="2" fillId="0" borderId="33" xfId="0" applyFont="1" applyBorder="1"/>
    <xf numFmtId="0" fontId="3" fillId="8" borderId="15" xfId="0" applyFont="1" applyFill="1" applyBorder="1" applyAlignment="1">
      <alignment horizontal="left"/>
    </xf>
    <xf numFmtId="0" fontId="3" fillId="8" borderId="16" xfId="0" applyFont="1" applyFill="1" applyBorder="1"/>
    <xf numFmtId="0" fontId="2" fillId="8" borderId="12" xfId="0" applyFont="1" applyFill="1" applyBorder="1"/>
    <xf numFmtId="164" fontId="4" fillId="5" borderId="32" xfId="0" applyNumberFormat="1" applyFont="1" applyFill="1" applyBorder="1" applyAlignment="1">
      <alignment horizontal="right"/>
    </xf>
    <xf numFmtId="164" fontId="4" fillId="5" borderId="18" xfId="0" applyNumberFormat="1" applyFont="1" applyFill="1" applyBorder="1" applyAlignment="1">
      <alignment horizontal="right"/>
    </xf>
    <xf numFmtId="168" fontId="2" fillId="0" borderId="31" xfId="0" applyNumberFormat="1" applyFont="1" applyBorder="1"/>
    <xf numFmtId="0" fontId="2" fillId="0" borderId="17" xfId="0" applyFont="1" applyBorder="1" applyAlignment="1">
      <alignment horizontal="left"/>
    </xf>
    <xf numFmtId="164" fontId="2" fillId="0" borderId="32" xfId="0" applyNumberFormat="1" applyFont="1" applyBorder="1" applyAlignment="1">
      <alignment horizontal="right"/>
    </xf>
    <xf numFmtId="164" fontId="5" fillId="0" borderId="18" xfId="0" applyNumberFormat="1" applyFont="1" applyBorder="1" applyAlignment="1">
      <alignment horizontal="right"/>
    </xf>
    <xf numFmtId="0" fontId="2" fillId="8" borderId="17" xfId="0" applyFont="1" applyFill="1" applyBorder="1"/>
    <xf numFmtId="0" fontId="3" fillId="14" borderId="15" xfId="0" applyFont="1" applyFill="1" applyBorder="1" applyAlignment="1">
      <alignment horizontal="left"/>
    </xf>
    <xf numFmtId="0" fontId="3" fillId="14" borderId="16" xfId="0" applyFont="1" applyFill="1" applyBorder="1"/>
    <xf numFmtId="0" fontId="2" fillId="14" borderId="17" xfId="0" applyFont="1" applyFill="1" applyBorder="1"/>
    <xf numFmtId="0" fontId="3" fillId="7" borderId="15" xfId="0" applyFont="1" applyFill="1" applyBorder="1" applyAlignment="1">
      <alignment horizontal="left"/>
    </xf>
    <xf numFmtId="0" fontId="3" fillId="7" borderId="16" xfId="0" applyFont="1" applyFill="1" applyBorder="1"/>
    <xf numFmtId="0" fontId="2" fillId="7" borderId="17" xfId="0" applyFont="1" applyFill="1" applyBorder="1"/>
    <xf numFmtId="164" fontId="2" fillId="4" borderId="32" xfId="0" applyNumberFormat="1" applyFont="1" applyFill="1" applyBorder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164" fontId="2" fillId="4" borderId="18" xfId="0" applyNumberFormat="1" applyFont="1" applyFill="1" applyBorder="1"/>
    <xf numFmtId="0" fontId="3" fillId="0" borderId="16" xfId="20" applyFont="1" applyBorder="1"/>
    <xf numFmtId="0" fontId="2" fillId="0" borderId="17" xfId="20" applyFont="1" applyBorder="1"/>
    <xf numFmtId="164" fontId="2" fillId="4" borderId="31" xfId="0" applyNumberFormat="1" applyFont="1" applyFill="1" applyBorder="1"/>
    <xf numFmtId="164" fontId="2" fillId="4" borderId="13" xfId="0" applyNumberFormat="1" applyFont="1" applyFill="1" applyBorder="1"/>
    <xf numFmtId="0" fontId="3" fillId="0" borderId="34" xfId="20" applyFont="1" applyBorder="1"/>
    <xf numFmtId="0" fontId="2" fillId="0" borderId="23" xfId="20" applyFont="1" applyBorder="1"/>
    <xf numFmtId="164" fontId="2" fillId="0" borderId="32" xfId="20" applyNumberFormat="1" applyFont="1" applyBorder="1"/>
    <xf numFmtId="164" fontId="2" fillId="0" borderId="18" xfId="20" applyNumberFormat="1" applyFont="1" applyBorder="1"/>
    <xf numFmtId="164" fontId="2" fillId="4" borderId="32" xfId="20" applyNumberFormat="1" applyFont="1" applyFill="1" applyBorder="1"/>
    <xf numFmtId="164" fontId="2" fillId="4" borderId="18" xfId="20" applyNumberFormat="1" applyFont="1" applyFill="1" applyBorder="1"/>
    <xf numFmtId="0" fontId="2" fillId="0" borderId="12" xfId="20" applyFont="1" applyBorder="1"/>
    <xf numFmtId="164" fontId="2" fillId="4" borderId="32" xfId="0" applyNumberFormat="1" applyFont="1" applyFill="1" applyBorder="1"/>
    <xf numFmtId="0" fontId="3" fillId="0" borderId="11" xfId="20" applyFont="1" applyBorder="1"/>
    <xf numFmtId="0" fontId="2" fillId="0" borderId="33" xfId="20" applyFont="1" applyBorder="1"/>
    <xf numFmtId="164" fontId="2" fillId="4" borderId="35" xfId="20" applyNumberFormat="1" applyFont="1" applyFill="1" applyBorder="1"/>
    <xf numFmtId="164" fontId="2" fillId="4" borderId="21" xfId="20" applyNumberFormat="1" applyFont="1" applyFill="1" applyBorder="1"/>
    <xf numFmtId="0" fontId="2" fillId="0" borderId="0" xfId="20" applyFont="1" applyBorder="1"/>
    <xf numFmtId="0" fontId="3" fillId="10" borderId="15" xfId="0" applyFont="1" applyFill="1" applyBorder="1" applyAlignment="1">
      <alignment horizontal="left"/>
    </xf>
    <xf numFmtId="0" fontId="3" fillId="10" borderId="16" xfId="0" applyFont="1" applyFill="1" applyBorder="1"/>
    <xf numFmtId="0" fontId="2" fillId="10" borderId="17" xfId="0" applyFont="1" applyFill="1" applyBorder="1"/>
    <xf numFmtId="164" fontId="2" fillId="0" borderId="35" xfId="0" applyNumberFormat="1" applyFont="1" applyBorder="1"/>
    <xf numFmtId="164" fontId="2" fillId="0" borderId="21" xfId="0" applyNumberFormat="1" applyFont="1" applyBorder="1"/>
    <xf numFmtId="0" fontId="5" fillId="0" borderId="0" xfId="0" applyFont="1"/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/>
    <xf numFmtId="0" fontId="2" fillId="3" borderId="17" xfId="0" applyFont="1" applyFill="1" applyBorder="1"/>
    <xf numFmtId="168" fontId="2" fillId="0" borderId="32" xfId="0" applyNumberFormat="1" applyFont="1" applyBorder="1"/>
    <xf numFmtId="168" fontId="2" fillId="0" borderId="18" xfId="0" applyNumberFormat="1" applyFont="1" applyBorder="1"/>
    <xf numFmtId="0" fontId="2" fillId="0" borderId="22" xfId="0" applyFont="1" applyBorder="1" applyAlignment="1">
      <alignment horizontal="left"/>
    </xf>
    <xf numFmtId="0" fontId="3" fillId="0" borderId="34" xfId="0" applyFont="1" applyBorder="1"/>
    <xf numFmtId="164" fontId="2" fillId="0" borderId="3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8" borderId="37" xfId="0" applyFont="1" applyFill="1" applyBorder="1" applyAlignment="1">
      <alignment horizontal="left"/>
    </xf>
    <xf numFmtId="0" fontId="2" fillId="8" borderId="26" xfId="0" applyFont="1" applyFill="1" applyBorder="1"/>
    <xf numFmtId="164" fontId="3" fillId="8" borderId="37" xfId="0" applyNumberFormat="1" applyFont="1" applyFill="1" applyBorder="1" applyAlignment="1">
      <alignment horizontal="right"/>
    </xf>
    <xf numFmtId="0" fontId="2" fillId="0" borderId="38" xfId="0" applyFont="1" applyBorder="1" applyAlignment="1">
      <alignment horizontal="left"/>
    </xf>
    <xf numFmtId="0" fontId="4" fillId="0" borderId="39" xfId="0" applyFont="1" applyBorder="1"/>
    <xf numFmtId="0" fontId="4" fillId="8" borderId="39" xfId="0" applyFont="1" applyFill="1" applyBorder="1"/>
    <xf numFmtId="0" fontId="5" fillId="8" borderId="40" xfId="0" applyFont="1" applyFill="1" applyBorder="1"/>
    <xf numFmtId="164" fontId="4" fillId="8" borderId="27" xfId="0" applyNumberFormat="1" applyFont="1" applyFill="1" applyBorder="1" applyAlignment="1">
      <alignment horizontal="right"/>
    </xf>
    <xf numFmtId="167" fontId="5" fillId="0" borderId="18" xfId="0" applyNumberFormat="1" applyFont="1" applyBorder="1"/>
    <xf numFmtId="167" fontId="5" fillId="0" borderId="21" xfId="0" applyNumberFormat="1" applyFont="1" applyBorder="1"/>
    <xf numFmtId="164" fontId="2" fillId="15" borderId="18" xfId="0" applyNumberFormat="1" applyFont="1" applyFill="1" applyBorder="1"/>
    <xf numFmtId="164" fontId="2" fillId="15" borderId="8" xfId="0" applyNumberFormat="1" applyFont="1" applyFill="1" applyBorder="1" applyAlignment="1">
      <alignment horizontal="right"/>
    </xf>
    <xf numFmtId="164" fontId="2" fillId="16" borderId="18" xfId="0" applyNumberFormat="1" applyFont="1" applyFill="1" applyBorder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D985"/>
  <sheetViews>
    <sheetView tabSelected="1" zoomScale="70" zoomScaleNormal="70" workbookViewId="0">
      <pane xSplit="2" topLeftCell="C1" activePane="topRight" state="frozen"/>
      <selection activeCell="A100" sqref="A100"/>
      <selection pane="topRight" activeCell="V32" sqref="V32"/>
    </sheetView>
  </sheetViews>
  <sheetFormatPr defaultColWidth="8.7109375" defaultRowHeight="15" x14ac:dyDescent="0.25"/>
  <cols>
    <col min="1" max="1" width="2" style="1" customWidth="1"/>
    <col min="2" max="2" width="8.85546875" style="2" customWidth="1"/>
    <col min="3" max="3" width="46.7109375" style="2" customWidth="1"/>
    <col min="4" max="4" width="20.140625" style="3" customWidth="1"/>
    <col min="5" max="5" width="19.28515625" style="3" customWidth="1"/>
    <col min="6" max="7" width="20.140625" style="3" customWidth="1"/>
    <col min="8" max="238" width="9.140625" style="2" customWidth="1"/>
  </cols>
  <sheetData>
    <row r="1" spans="1:174" x14ac:dyDescent="0.25">
      <c r="A1" s="4" t="s">
        <v>0</v>
      </c>
    </row>
    <row r="3" spans="1:174" x14ac:dyDescent="0.25">
      <c r="A3" s="5" t="s">
        <v>1</v>
      </c>
      <c r="B3" s="5"/>
      <c r="C3" s="6"/>
    </row>
    <row r="4" spans="1:174" x14ac:dyDescent="0.25">
      <c r="A4" s="5"/>
      <c r="B4" s="5"/>
      <c r="C4" s="6"/>
    </row>
    <row r="5" spans="1:174" x14ac:dyDescent="0.25">
      <c r="A5" s="5" t="s">
        <v>2</v>
      </c>
      <c r="B5" s="5"/>
      <c r="C5" s="6"/>
    </row>
    <row r="6" spans="1:174" ht="15.75" thickBot="1" x14ac:dyDescent="0.3">
      <c r="A6" s="5"/>
      <c r="B6" s="5"/>
      <c r="C6" s="6"/>
    </row>
    <row r="7" spans="1:174" x14ac:dyDescent="0.25">
      <c r="A7" s="7" t="s">
        <v>3</v>
      </c>
      <c r="B7" s="8"/>
      <c r="C7" s="9"/>
      <c r="D7" s="10">
        <v>2022</v>
      </c>
      <c r="E7" s="10">
        <v>2023</v>
      </c>
      <c r="F7" s="10">
        <v>2023</v>
      </c>
      <c r="G7" s="10">
        <v>2023</v>
      </c>
    </row>
    <row r="8" spans="1:174" ht="30.75" customHeight="1" thickBot="1" x14ac:dyDescent="0.3">
      <c r="A8" s="11" t="s">
        <v>4</v>
      </c>
      <c r="B8" s="12"/>
      <c r="C8" s="13" t="s">
        <v>5</v>
      </c>
      <c r="D8" s="14" t="s">
        <v>6</v>
      </c>
      <c r="E8" s="15" t="s">
        <v>7</v>
      </c>
      <c r="F8" s="14" t="s">
        <v>8</v>
      </c>
      <c r="G8" s="14" t="s">
        <v>329</v>
      </c>
    </row>
    <row r="9" spans="1:174" x14ac:dyDescent="0.25">
      <c r="A9" s="16" t="s">
        <v>9</v>
      </c>
      <c r="B9" s="17"/>
      <c r="C9" s="18"/>
      <c r="D9" s="19">
        <f>SUM(D10:D11)</f>
        <v>2530000</v>
      </c>
      <c r="E9" s="20">
        <f>SUM(E10:E11)</f>
        <v>2710000</v>
      </c>
      <c r="F9" s="19">
        <f>SUM(F10:F11)</f>
        <v>2667924.1</v>
      </c>
      <c r="G9" s="19">
        <f>SUM(G10:G11)</f>
        <v>2676324.1</v>
      </c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</row>
    <row r="10" spans="1:174" x14ac:dyDescent="0.25">
      <c r="A10" s="22"/>
      <c r="B10" s="23" t="s">
        <v>10</v>
      </c>
      <c r="C10" s="24" t="s">
        <v>11</v>
      </c>
      <c r="D10" s="25">
        <v>1370000</v>
      </c>
      <c r="E10" s="26">
        <v>1410000</v>
      </c>
      <c r="F10" s="25">
        <v>1354934.1</v>
      </c>
      <c r="G10" s="25">
        <v>1363334.1</v>
      </c>
      <c r="H10" s="27"/>
      <c r="I10" s="27"/>
      <c r="J10" s="27"/>
      <c r="K10" s="27"/>
      <c r="L10" s="27"/>
    </row>
    <row r="11" spans="1:174" x14ac:dyDescent="0.25">
      <c r="A11" s="22"/>
      <c r="B11" s="23" t="s">
        <v>12</v>
      </c>
      <c r="C11" s="24" t="s">
        <v>13</v>
      </c>
      <c r="D11" s="25">
        <v>1160000</v>
      </c>
      <c r="E11" s="26">
        <v>1300000</v>
      </c>
      <c r="F11" s="25">
        <v>1312990</v>
      </c>
      <c r="G11" s="25">
        <v>1312990</v>
      </c>
      <c r="H11" s="27"/>
      <c r="I11" s="27"/>
      <c r="J11" s="27"/>
      <c r="K11" s="27"/>
      <c r="L11" s="27"/>
    </row>
    <row r="12" spans="1:174" s="21" customFormat="1" x14ac:dyDescent="0.25">
      <c r="A12" s="28" t="s">
        <v>14</v>
      </c>
      <c r="B12" s="29"/>
      <c r="C12" s="30"/>
      <c r="D12" s="31">
        <f>SUM(D13:D15)</f>
        <v>14000000</v>
      </c>
      <c r="E12" s="32">
        <f>SUM(E13:E15)</f>
        <v>14000000</v>
      </c>
      <c r="F12" s="31">
        <f>SUM(F13:F15)</f>
        <v>14517970</v>
      </c>
      <c r="G12" s="31">
        <f>SUM(G13:G15)</f>
        <v>14517970</v>
      </c>
      <c r="H12" s="27"/>
      <c r="I12" s="27"/>
      <c r="J12" s="27"/>
      <c r="K12" s="27"/>
      <c r="L12" s="2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174" x14ac:dyDescent="0.25">
      <c r="A13" s="22"/>
      <c r="B13" s="23" t="s">
        <v>15</v>
      </c>
      <c r="C13" s="24" t="s">
        <v>325</v>
      </c>
      <c r="D13" s="33">
        <v>0</v>
      </c>
      <c r="E13" s="33"/>
      <c r="F13" s="33">
        <v>9400601</v>
      </c>
      <c r="G13" s="33">
        <v>9400601</v>
      </c>
      <c r="H13" s="27"/>
      <c r="I13" s="27"/>
      <c r="J13" s="27"/>
      <c r="K13" s="27"/>
      <c r="L13" s="27"/>
    </row>
    <row r="14" spans="1:174" x14ac:dyDescent="0.25">
      <c r="A14" s="22"/>
      <c r="B14" s="23" t="s">
        <v>16</v>
      </c>
      <c r="C14" s="24" t="s">
        <v>17</v>
      </c>
      <c r="D14" s="34">
        <v>0</v>
      </c>
      <c r="E14" s="34"/>
      <c r="F14" s="34">
        <v>2854261</v>
      </c>
      <c r="G14" s="34">
        <v>2854261</v>
      </c>
      <c r="H14" s="27"/>
      <c r="I14" s="27"/>
      <c r="J14" s="27"/>
      <c r="K14" s="27"/>
      <c r="L14" s="27"/>
    </row>
    <row r="15" spans="1:174" ht="15.75" customHeight="1" x14ac:dyDescent="0.25">
      <c r="A15" s="22"/>
      <c r="B15" s="23" t="s">
        <v>18</v>
      </c>
      <c r="C15" s="24" t="s">
        <v>326</v>
      </c>
      <c r="D15" s="33">
        <v>14000000</v>
      </c>
      <c r="E15" s="35">
        <v>14000000</v>
      </c>
      <c r="F15" s="33">
        <v>2263108</v>
      </c>
      <c r="G15" s="33">
        <v>2263108</v>
      </c>
      <c r="H15" s="27"/>
      <c r="I15" s="27"/>
      <c r="J15" s="27"/>
      <c r="K15" s="27"/>
      <c r="L15" s="27"/>
    </row>
    <row r="16" spans="1:174" s="21" customFormat="1" x14ac:dyDescent="0.25">
      <c r="A16" s="28" t="s">
        <v>19</v>
      </c>
      <c r="B16" s="36"/>
      <c r="C16" s="30"/>
      <c r="D16" s="19">
        <f>SUM(D17:D28)</f>
        <v>1264960</v>
      </c>
      <c r="E16" s="20">
        <f>SUM(E17:E29)</f>
        <v>1593000</v>
      </c>
      <c r="F16" s="19">
        <f>SUM(F17:F29)</f>
        <v>439598.26</v>
      </c>
      <c r="G16" s="19">
        <f>SUM(G17:G29)</f>
        <v>499284.16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174" x14ac:dyDescent="0.25">
      <c r="A17" s="22"/>
      <c r="B17" s="23" t="s">
        <v>20</v>
      </c>
      <c r="C17" s="24" t="s">
        <v>21</v>
      </c>
      <c r="D17" s="37">
        <v>300000</v>
      </c>
      <c r="E17" s="38">
        <v>410000</v>
      </c>
      <c r="F17" s="37">
        <v>176648</v>
      </c>
      <c r="G17" s="37">
        <v>228368.4</v>
      </c>
    </row>
    <row r="18" spans="1:174" x14ac:dyDescent="0.25">
      <c r="A18" s="22"/>
      <c r="B18" s="23" t="s">
        <v>22</v>
      </c>
      <c r="C18" s="24" t="s">
        <v>23</v>
      </c>
      <c r="D18" s="39">
        <v>50000</v>
      </c>
      <c r="E18" s="40">
        <v>70000</v>
      </c>
      <c r="F18" s="39">
        <v>36080.69</v>
      </c>
      <c r="G18" s="39">
        <v>51150.69</v>
      </c>
    </row>
    <row r="19" spans="1:174" x14ac:dyDescent="0.25">
      <c r="A19" s="22"/>
      <c r="B19" s="23" t="s">
        <v>24</v>
      </c>
      <c r="C19" s="24" t="s">
        <v>25</v>
      </c>
      <c r="D19" s="37">
        <v>350000</v>
      </c>
      <c r="E19" s="38">
        <v>490000</v>
      </c>
      <c r="F19" s="37">
        <f>114840+17210+10740</f>
        <v>142790</v>
      </c>
      <c r="G19" s="37">
        <v>129610</v>
      </c>
    </row>
    <row r="20" spans="1:174" x14ac:dyDescent="0.25">
      <c r="A20" s="22"/>
      <c r="B20" s="23" t="s">
        <v>26</v>
      </c>
      <c r="C20" s="24" t="s">
        <v>27</v>
      </c>
      <c r="D20" s="37">
        <v>200000</v>
      </c>
      <c r="E20" s="38">
        <v>190000</v>
      </c>
      <c r="F20" s="145">
        <v>0</v>
      </c>
      <c r="G20" s="145">
        <v>0</v>
      </c>
    </row>
    <row r="21" spans="1:174" x14ac:dyDescent="0.25">
      <c r="A21" s="22"/>
      <c r="B21" s="23" t="s">
        <v>28</v>
      </c>
      <c r="C21" s="24" t="s">
        <v>29</v>
      </c>
      <c r="D21" s="37">
        <f>32000+25600</f>
        <v>57600</v>
      </c>
      <c r="E21" s="38">
        <v>58000</v>
      </c>
      <c r="F21" s="146">
        <v>0</v>
      </c>
      <c r="G21" s="146">
        <v>0</v>
      </c>
    </row>
    <row r="22" spans="1:174" x14ac:dyDescent="0.25">
      <c r="A22" s="22"/>
      <c r="B22" s="23" t="s">
        <v>30</v>
      </c>
      <c r="C22" s="24" t="s">
        <v>31</v>
      </c>
      <c r="D22" s="43">
        <v>50000</v>
      </c>
      <c r="E22" s="41">
        <v>70000</v>
      </c>
      <c r="F22" s="145">
        <v>0</v>
      </c>
      <c r="G22" s="145">
        <v>0</v>
      </c>
    </row>
    <row r="23" spans="1:174" x14ac:dyDescent="0.25">
      <c r="A23" s="22"/>
      <c r="B23" s="23" t="s">
        <v>32</v>
      </c>
      <c r="C23" s="24" t="s">
        <v>33</v>
      </c>
      <c r="D23" s="44">
        <v>95360</v>
      </c>
      <c r="E23" s="42">
        <v>0</v>
      </c>
      <c r="F23" s="146">
        <v>0</v>
      </c>
      <c r="G23" s="145">
        <v>0</v>
      </c>
    </row>
    <row r="24" spans="1:174" x14ac:dyDescent="0.25">
      <c r="A24" s="22"/>
      <c r="B24" s="23" t="s">
        <v>34</v>
      </c>
      <c r="C24" s="24" t="s">
        <v>35</v>
      </c>
      <c r="D24" s="37">
        <v>60000</v>
      </c>
      <c r="E24" s="38">
        <v>80000</v>
      </c>
      <c r="F24" s="37">
        <v>3800</v>
      </c>
      <c r="G24" s="37">
        <v>7651.5</v>
      </c>
    </row>
    <row r="25" spans="1:174" x14ac:dyDescent="0.25">
      <c r="A25" s="22"/>
      <c r="B25" s="23" t="s">
        <v>36</v>
      </c>
      <c r="C25" s="24" t="s">
        <v>37</v>
      </c>
      <c r="D25" s="37">
        <v>40000</v>
      </c>
      <c r="E25" s="38">
        <v>75000</v>
      </c>
      <c r="F25" s="37">
        <v>4200</v>
      </c>
      <c r="G25" s="37">
        <v>7624</v>
      </c>
    </row>
    <row r="26" spans="1:174" x14ac:dyDescent="0.25">
      <c r="A26" s="22"/>
      <c r="B26" s="23" t="s">
        <v>38</v>
      </c>
      <c r="C26" s="24" t="s">
        <v>39</v>
      </c>
      <c r="D26" s="37">
        <v>30000</v>
      </c>
      <c r="E26" s="38">
        <v>80000</v>
      </c>
      <c r="F26" s="37">
        <v>4261</v>
      </c>
      <c r="G26" s="37">
        <v>4261</v>
      </c>
    </row>
    <row r="27" spans="1:174" x14ac:dyDescent="0.25">
      <c r="A27" s="22"/>
      <c r="B27" s="23" t="s">
        <v>40</v>
      </c>
      <c r="C27" s="24" t="s">
        <v>41</v>
      </c>
      <c r="D27" s="44">
        <v>9000</v>
      </c>
      <c r="E27" s="45">
        <v>15000</v>
      </c>
      <c r="F27" s="44">
        <v>20400</v>
      </c>
      <c r="G27" s="44">
        <v>19200</v>
      </c>
    </row>
    <row r="28" spans="1:174" x14ac:dyDescent="0.25">
      <c r="A28" s="22"/>
      <c r="B28" s="23" t="s">
        <v>42</v>
      </c>
      <c r="C28" s="24" t="s">
        <v>43</v>
      </c>
      <c r="D28" s="37">
        <f>20000+3000</f>
        <v>23000</v>
      </c>
      <c r="E28" s="38">
        <v>50000</v>
      </c>
      <c r="F28" s="37">
        <f>68616.57-20400</f>
        <v>48216.570000000007</v>
      </c>
      <c r="G28" s="37">
        <f>68616.57-20400</f>
        <v>48216.570000000007</v>
      </c>
    </row>
    <row r="29" spans="1:174" x14ac:dyDescent="0.25">
      <c r="A29" s="22"/>
      <c r="B29" s="23" t="s">
        <v>44</v>
      </c>
      <c r="C29" s="24" t="s">
        <v>45</v>
      </c>
      <c r="D29" s="37"/>
      <c r="E29" s="38">
        <v>5000</v>
      </c>
      <c r="F29" s="37">
        <v>3202</v>
      </c>
      <c r="G29" s="37">
        <v>3202</v>
      </c>
    </row>
    <row r="30" spans="1:174" x14ac:dyDescent="0.25">
      <c r="A30" s="28" t="s">
        <v>46</v>
      </c>
      <c r="B30" s="29"/>
      <c r="C30" s="30"/>
      <c r="D30" s="31">
        <f>SUM(D31:D34)</f>
        <v>630000</v>
      </c>
      <c r="E30" s="32">
        <f>SUM(E31:E34)</f>
        <v>1010000</v>
      </c>
      <c r="F30" s="31">
        <f>SUM(F31:F34)</f>
        <v>565984.49</v>
      </c>
      <c r="G30" s="31">
        <f>SUM(G31:G34)</f>
        <v>669169.28</v>
      </c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</row>
    <row r="31" spans="1:174" x14ac:dyDescent="0.25">
      <c r="A31" s="22"/>
      <c r="B31" s="23" t="s">
        <v>47</v>
      </c>
      <c r="C31" s="24" t="s">
        <v>48</v>
      </c>
      <c r="D31" s="44">
        <v>150000</v>
      </c>
      <c r="E31" s="45">
        <v>80000</v>
      </c>
      <c r="F31" s="44">
        <f>48364.62-18000</f>
        <v>30364.620000000003</v>
      </c>
      <c r="G31" s="44">
        <v>44524.62</v>
      </c>
    </row>
    <row r="32" spans="1:174" x14ac:dyDescent="0.25">
      <c r="A32" s="22"/>
      <c r="B32" s="23" t="s">
        <v>49</v>
      </c>
      <c r="C32" s="24" t="s">
        <v>50</v>
      </c>
      <c r="D32" s="34">
        <v>200000</v>
      </c>
      <c r="E32" s="46">
        <v>160000</v>
      </c>
      <c r="F32" s="34">
        <f>128429.7+70+349+3553</f>
        <v>132401.70000000001</v>
      </c>
      <c r="G32" s="34">
        <v>150988.5</v>
      </c>
    </row>
    <row r="33" spans="1:174" x14ac:dyDescent="0.25">
      <c r="A33" s="22"/>
      <c r="B33" s="23" t="s">
        <v>51</v>
      </c>
      <c r="C33" s="24" t="s">
        <v>52</v>
      </c>
      <c r="D33" s="34">
        <v>250000</v>
      </c>
      <c r="E33" s="46">
        <v>750000</v>
      </c>
      <c r="F33" s="34">
        <v>393458.17</v>
      </c>
      <c r="G33" s="34">
        <v>458886.13</v>
      </c>
    </row>
    <row r="34" spans="1:174" ht="15" customHeight="1" x14ac:dyDescent="0.25">
      <c r="A34" s="22"/>
      <c r="B34" s="23" t="s">
        <v>53</v>
      </c>
      <c r="C34" s="24" t="s">
        <v>54</v>
      </c>
      <c r="D34" s="34">
        <v>30000</v>
      </c>
      <c r="E34" s="46">
        <v>20000</v>
      </c>
      <c r="F34" s="34">
        <v>9760</v>
      </c>
      <c r="G34" s="34">
        <v>14770.03</v>
      </c>
    </row>
    <row r="35" spans="1:174" x14ac:dyDescent="0.25">
      <c r="A35" s="28" t="s">
        <v>55</v>
      </c>
      <c r="B35" s="36"/>
      <c r="C35" s="30"/>
      <c r="D35" s="31">
        <f>SUM(D36:D37)</f>
        <v>90000</v>
      </c>
      <c r="E35" s="32">
        <f>SUM(E36:E37)</f>
        <v>190000</v>
      </c>
      <c r="F35" s="31">
        <f>SUM(F36:F37)</f>
        <v>33759</v>
      </c>
      <c r="G35" s="31">
        <f>SUM(G36:G37)</f>
        <v>36759</v>
      </c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</row>
    <row r="36" spans="1:174" s="50" customFormat="1" x14ac:dyDescent="0.25">
      <c r="A36" s="47"/>
      <c r="B36" s="48" t="s">
        <v>56</v>
      </c>
      <c r="C36" s="49" t="s">
        <v>57</v>
      </c>
      <c r="D36" s="34">
        <v>80000</v>
      </c>
      <c r="E36" s="46">
        <v>100000</v>
      </c>
      <c r="F36" s="34">
        <v>33750</v>
      </c>
      <c r="G36" s="34">
        <v>33750</v>
      </c>
    </row>
    <row r="37" spans="1:174" ht="15.75" thickBot="1" x14ac:dyDescent="0.3">
      <c r="A37" s="51"/>
      <c r="B37" s="23" t="s">
        <v>58</v>
      </c>
      <c r="C37" s="52" t="s">
        <v>59</v>
      </c>
      <c r="D37" s="44">
        <v>10000</v>
      </c>
      <c r="E37" s="45">
        <v>90000</v>
      </c>
      <c r="F37" s="44">
        <v>9</v>
      </c>
      <c r="G37" s="44">
        <v>3009</v>
      </c>
    </row>
    <row r="38" spans="1:174" ht="15.75" thickBot="1" x14ac:dyDescent="0.3">
      <c r="A38" s="53" t="s">
        <v>60</v>
      </c>
      <c r="B38" s="54"/>
      <c r="C38" s="55"/>
      <c r="D38" s="56">
        <f>D9+D12+D16+D30+D35</f>
        <v>18514960</v>
      </c>
      <c r="E38" s="57">
        <f>E9+E12+E16+E30+E35</f>
        <v>19503000</v>
      </c>
      <c r="F38" s="56">
        <f>F9+F12+F16+F30+F35</f>
        <v>18225235.850000001</v>
      </c>
      <c r="G38" s="56">
        <f>G9+G12+G16+G30+G35</f>
        <v>18399506.540000003</v>
      </c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</row>
    <row r="39" spans="1:174" s="27" customFormat="1" ht="15.75" customHeight="1" thickBot="1" x14ac:dyDescent="0.25">
      <c r="A39" s="59"/>
      <c r="C39" s="6"/>
      <c r="D39" s="60"/>
      <c r="E39" s="60"/>
      <c r="F39" s="60"/>
      <c r="G39" s="60"/>
    </row>
    <row r="40" spans="1:174" x14ac:dyDescent="0.25">
      <c r="A40" s="7" t="s">
        <v>61</v>
      </c>
      <c r="B40" s="8"/>
      <c r="C40" s="9"/>
      <c r="D40" s="10">
        <v>2022</v>
      </c>
      <c r="E40" s="10">
        <v>2023</v>
      </c>
      <c r="F40" s="10">
        <v>2023</v>
      </c>
      <c r="G40" s="10">
        <v>2023</v>
      </c>
    </row>
    <row r="41" spans="1:174" ht="30.75" customHeight="1" thickBot="1" x14ac:dyDescent="0.3">
      <c r="A41" s="11" t="s">
        <v>4</v>
      </c>
      <c r="B41" s="12"/>
      <c r="C41" s="13" t="s">
        <v>5</v>
      </c>
      <c r="D41" s="14" t="s">
        <v>6</v>
      </c>
      <c r="E41" s="15" t="s">
        <v>7</v>
      </c>
      <c r="F41" s="14" t="s">
        <v>8</v>
      </c>
      <c r="G41" s="14" t="s">
        <v>329</v>
      </c>
    </row>
    <row r="42" spans="1:174" x14ac:dyDescent="0.25">
      <c r="A42" s="61" t="s">
        <v>62</v>
      </c>
      <c r="B42" s="62"/>
      <c r="C42" s="63"/>
      <c r="D42" s="64">
        <f>SUM(D43:D53)</f>
        <v>1737000</v>
      </c>
      <c r="E42" s="65">
        <f>SUM(E43:E53)</f>
        <v>2188450</v>
      </c>
      <c r="F42" s="65">
        <f>SUM(F43:F53)</f>
        <v>1048709.29</v>
      </c>
      <c r="G42" s="65">
        <f>SUM(G43:G53)</f>
        <v>1183438.26</v>
      </c>
    </row>
    <row r="43" spans="1:174" x14ac:dyDescent="0.25">
      <c r="A43" s="66"/>
      <c r="B43" s="23" t="s">
        <v>63</v>
      </c>
      <c r="C43" s="67" t="s">
        <v>64</v>
      </c>
      <c r="D43" s="68">
        <v>440000</v>
      </c>
      <c r="E43" s="69">
        <f>842750-65000</f>
        <v>777750</v>
      </c>
      <c r="F43" s="69">
        <v>305090.74</v>
      </c>
      <c r="G43" s="69">
        <v>291625.73</v>
      </c>
    </row>
    <row r="44" spans="1:174" x14ac:dyDescent="0.25">
      <c r="A44" s="66"/>
      <c r="B44" s="23" t="s">
        <v>65</v>
      </c>
      <c r="C44" s="67" t="s">
        <v>66</v>
      </c>
      <c r="D44" s="68">
        <v>417000</v>
      </c>
      <c r="E44" s="69">
        <v>542750</v>
      </c>
      <c r="F44" s="69">
        <v>170020.74</v>
      </c>
      <c r="G44" s="69">
        <v>258093.72</v>
      </c>
    </row>
    <row r="45" spans="1:174" x14ac:dyDescent="0.25">
      <c r="A45" s="66"/>
      <c r="B45" s="23" t="s">
        <v>67</v>
      </c>
      <c r="C45" s="67" t="s">
        <v>68</v>
      </c>
      <c r="D45" s="68">
        <v>150000</v>
      </c>
      <c r="E45" s="69">
        <v>118000</v>
      </c>
      <c r="F45" s="69">
        <v>130446.03</v>
      </c>
      <c r="G45" s="69">
        <v>130446.03</v>
      </c>
    </row>
    <row r="46" spans="1:174" x14ac:dyDescent="0.25">
      <c r="A46" s="66"/>
      <c r="B46" s="23" t="s">
        <v>69</v>
      </c>
      <c r="C46" s="67" t="s">
        <v>70</v>
      </c>
      <c r="D46" s="68">
        <v>205000</v>
      </c>
      <c r="E46" s="69">
        <v>115200</v>
      </c>
      <c r="F46" s="69">
        <v>43773.27</v>
      </c>
      <c r="G46" s="69">
        <v>43773.27</v>
      </c>
    </row>
    <row r="47" spans="1:174" x14ac:dyDescent="0.25">
      <c r="A47" s="66"/>
      <c r="B47" s="23" t="s">
        <v>71</v>
      </c>
      <c r="C47" s="67" t="s">
        <v>72</v>
      </c>
      <c r="D47" s="68">
        <v>100000</v>
      </c>
      <c r="E47" s="69">
        <v>111750</v>
      </c>
      <c r="F47" s="69">
        <v>101012.52</v>
      </c>
      <c r="G47" s="69">
        <v>101012.52</v>
      </c>
    </row>
    <row r="48" spans="1:174" x14ac:dyDescent="0.25">
      <c r="A48" s="66"/>
      <c r="B48" s="23" t="s">
        <v>73</v>
      </c>
      <c r="C48" s="67" t="s">
        <v>74</v>
      </c>
      <c r="D48" s="68">
        <v>90000</v>
      </c>
      <c r="E48" s="69">
        <v>138000</v>
      </c>
      <c r="F48" s="69">
        <v>98365.99</v>
      </c>
      <c r="G48" s="69">
        <v>98365.99</v>
      </c>
    </row>
    <row r="49" spans="1:7" x14ac:dyDescent="0.25">
      <c r="A49" s="66"/>
      <c r="B49" s="70" t="s">
        <v>75</v>
      </c>
      <c r="C49" s="67" t="s">
        <v>76</v>
      </c>
      <c r="D49" s="68">
        <v>30000</v>
      </c>
      <c r="E49" s="69">
        <v>30000</v>
      </c>
      <c r="F49" s="69">
        <v>0</v>
      </c>
      <c r="G49" s="69">
        <v>14469</v>
      </c>
    </row>
    <row r="50" spans="1:7" x14ac:dyDescent="0.25">
      <c r="A50" s="66"/>
      <c r="B50" s="70" t="s">
        <v>77</v>
      </c>
      <c r="C50" s="67" t="s">
        <v>78</v>
      </c>
      <c r="D50" s="68">
        <v>40000</v>
      </c>
      <c r="E50" s="69">
        <v>45000</v>
      </c>
      <c r="F50" s="69">
        <v>0</v>
      </c>
      <c r="G50" s="69">
        <v>0</v>
      </c>
    </row>
    <row r="51" spans="1:7" x14ac:dyDescent="0.25">
      <c r="A51" s="66"/>
      <c r="B51" s="23" t="s">
        <v>79</v>
      </c>
      <c r="C51" s="67" t="s">
        <v>80</v>
      </c>
      <c r="D51" s="68">
        <v>20000</v>
      </c>
      <c r="E51" s="69">
        <v>50000</v>
      </c>
      <c r="F51" s="69">
        <v>0</v>
      </c>
      <c r="G51" s="69">
        <v>0</v>
      </c>
    </row>
    <row r="52" spans="1:7" x14ac:dyDescent="0.25">
      <c r="A52" s="66"/>
      <c r="B52" s="23" t="s">
        <v>81</v>
      </c>
      <c r="C52" s="67" t="s">
        <v>82</v>
      </c>
      <c r="D52" s="68">
        <v>45000</v>
      </c>
      <c r="E52" s="69">
        <v>60000</v>
      </c>
      <c r="F52" s="69">
        <v>0</v>
      </c>
      <c r="G52" s="69">
        <v>45652</v>
      </c>
    </row>
    <row r="53" spans="1:7" x14ac:dyDescent="0.25">
      <c r="A53" s="66"/>
      <c r="B53" s="23" t="s">
        <v>83</v>
      </c>
      <c r="C53" s="67" t="s">
        <v>84</v>
      </c>
      <c r="D53" s="71">
        <v>200000</v>
      </c>
      <c r="E53" s="69">
        <v>200000</v>
      </c>
      <c r="F53" s="69">
        <v>200000</v>
      </c>
      <c r="G53" s="69">
        <v>200000</v>
      </c>
    </row>
    <row r="54" spans="1:7" x14ac:dyDescent="0.25">
      <c r="A54" s="72" t="s">
        <v>85</v>
      </c>
      <c r="B54" s="73"/>
      <c r="C54" s="74"/>
      <c r="D54" s="75">
        <f>SUM(D55:D68)</f>
        <v>1649500</v>
      </c>
      <c r="E54" s="31">
        <f>SUM(E55:E68)</f>
        <v>1765500</v>
      </c>
      <c r="F54" s="31">
        <f>SUM(F55:F68)</f>
        <v>1206693</v>
      </c>
      <c r="G54" s="31">
        <f>SUM(G55:G68)</f>
        <v>1306693</v>
      </c>
    </row>
    <row r="55" spans="1:7" x14ac:dyDescent="0.25">
      <c r="A55" s="66"/>
      <c r="B55" s="23" t="s">
        <v>86</v>
      </c>
      <c r="C55" s="24" t="s">
        <v>87</v>
      </c>
      <c r="D55" s="76">
        <v>550000</v>
      </c>
      <c r="E55" s="77">
        <v>500000</v>
      </c>
      <c r="F55" s="77">
        <f>500000+16693/2</f>
        <v>508346.5</v>
      </c>
      <c r="G55" s="77">
        <f>500000+16693/2</f>
        <v>508346.5</v>
      </c>
    </row>
    <row r="56" spans="1:7" x14ac:dyDescent="0.25">
      <c r="A56" s="66"/>
      <c r="B56" s="23" t="s">
        <v>88</v>
      </c>
      <c r="C56" s="24" t="s">
        <v>89</v>
      </c>
      <c r="D56" s="76">
        <v>275000</v>
      </c>
      <c r="E56" s="77">
        <v>320000</v>
      </c>
      <c r="F56" s="77">
        <f>320000+16693/2</f>
        <v>328346.5</v>
      </c>
      <c r="G56" s="77">
        <f>320000+16693/2</f>
        <v>328346.5</v>
      </c>
    </row>
    <row r="57" spans="1:7" x14ac:dyDescent="0.25">
      <c r="A57" s="66"/>
      <c r="B57" s="23" t="s">
        <v>90</v>
      </c>
      <c r="C57" s="24" t="s">
        <v>91</v>
      </c>
      <c r="D57" s="76">
        <v>210000</v>
      </c>
      <c r="E57" s="77">
        <v>210000</v>
      </c>
      <c r="F57" s="77">
        <v>210000</v>
      </c>
      <c r="G57" s="77">
        <v>210000</v>
      </c>
    </row>
    <row r="58" spans="1:7" x14ac:dyDescent="0.25">
      <c r="A58" s="66"/>
      <c r="B58" s="23" t="s">
        <v>92</v>
      </c>
      <c r="C58" s="24" t="s">
        <v>93</v>
      </c>
      <c r="D58" s="76">
        <v>20000</v>
      </c>
      <c r="E58" s="77">
        <v>23000</v>
      </c>
      <c r="F58" s="77">
        <v>0</v>
      </c>
      <c r="G58" s="77">
        <v>0</v>
      </c>
    </row>
    <row r="59" spans="1:7" x14ac:dyDescent="0.25">
      <c r="A59" s="66"/>
      <c r="B59" s="23" t="s">
        <v>94</v>
      </c>
      <c r="C59" s="24" t="s">
        <v>95</v>
      </c>
      <c r="D59" s="76">
        <v>30000</v>
      </c>
      <c r="E59" s="77">
        <v>30000</v>
      </c>
      <c r="F59" s="77">
        <v>30000</v>
      </c>
      <c r="G59" s="77">
        <v>30000</v>
      </c>
    </row>
    <row r="60" spans="1:7" x14ac:dyDescent="0.25">
      <c r="A60" s="66"/>
      <c r="B60" s="23" t="s">
        <v>96</v>
      </c>
      <c r="C60" s="24" t="s">
        <v>97</v>
      </c>
      <c r="D60" s="76">
        <v>30000</v>
      </c>
      <c r="E60" s="77">
        <v>30000</v>
      </c>
      <c r="F60" s="77">
        <v>0</v>
      </c>
      <c r="G60" s="77">
        <v>30000</v>
      </c>
    </row>
    <row r="61" spans="1:7" x14ac:dyDescent="0.25">
      <c r="A61" s="66"/>
      <c r="B61" s="23" t="s">
        <v>98</v>
      </c>
      <c r="C61" s="24" t="s">
        <v>99</v>
      </c>
      <c r="D61" s="76">
        <v>200000</v>
      </c>
      <c r="E61" s="77">
        <v>360000</v>
      </c>
      <c r="F61" s="77">
        <v>0</v>
      </c>
      <c r="G61" s="77">
        <v>0</v>
      </c>
    </row>
    <row r="62" spans="1:7" x14ac:dyDescent="0.25">
      <c r="A62" s="66"/>
      <c r="B62" s="23" t="s">
        <v>100</v>
      </c>
      <c r="C62" s="24" t="s">
        <v>101</v>
      </c>
      <c r="D62" s="76">
        <v>35000</v>
      </c>
      <c r="E62" s="77">
        <v>35000</v>
      </c>
      <c r="F62" s="77">
        <v>0</v>
      </c>
      <c r="G62" s="77">
        <v>35000</v>
      </c>
    </row>
    <row r="63" spans="1:7" x14ac:dyDescent="0.25">
      <c r="A63" s="66"/>
      <c r="B63" s="23" t="s">
        <v>102</v>
      </c>
      <c r="C63" s="24" t="s">
        <v>103</v>
      </c>
      <c r="D63" s="76">
        <v>27500</v>
      </c>
      <c r="E63" s="77">
        <v>27500</v>
      </c>
      <c r="F63" s="77">
        <v>26500</v>
      </c>
      <c r="G63" s="77">
        <v>26500</v>
      </c>
    </row>
    <row r="64" spans="1:7" x14ac:dyDescent="0.25">
      <c r="A64" s="66"/>
      <c r="B64" s="23" t="s">
        <v>104</v>
      </c>
      <c r="C64" s="24" t="s">
        <v>105</v>
      </c>
      <c r="D64" s="76">
        <v>35000</v>
      </c>
      <c r="E64" s="77">
        <v>35000</v>
      </c>
      <c r="F64" s="77">
        <v>0</v>
      </c>
      <c r="G64" s="77">
        <v>35000</v>
      </c>
    </row>
    <row r="65" spans="1:7" x14ac:dyDescent="0.25">
      <c r="A65" s="66"/>
      <c r="B65" s="23" t="s">
        <v>106</v>
      </c>
      <c r="C65" s="24" t="s">
        <v>107</v>
      </c>
      <c r="D65" s="76">
        <v>20000</v>
      </c>
      <c r="E65" s="77">
        <v>20000</v>
      </c>
      <c r="F65" s="77">
        <v>0</v>
      </c>
      <c r="G65" s="77">
        <v>0</v>
      </c>
    </row>
    <row r="66" spans="1:7" x14ac:dyDescent="0.25">
      <c r="A66" s="66"/>
      <c r="B66" s="23" t="s">
        <v>108</v>
      </c>
      <c r="C66" s="24" t="s">
        <v>109</v>
      </c>
      <c r="D66" s="78">
        <v>172000</v>
      </c>
      <c r="E66" s="79">
        <v>130000</v>
      </c>
      <c r="F66" s="79">
        <v>103500</v>
      </c>
      <c r="G66" s="79">
        <v>103500</v>
      </c>
    </row>
    <row r="67" spans="1:7" x14ac:dyDescent="0.25">
      <c r="A67" s="66"/>
      <c r="B67" s="23" t="s">
        <v>110</v>
      </c>
      <c r="C67" s="24" t="s">
        <v>111</v>
      </c>
      <c r="D67" s="76">
        <v>10000</v>
      </c>
      <c r="E67" s="80">
        <v>10000</v>
      </c>
      <c r="F67" s="80">
        <v>0</v>
      </c>
      <c r="G67" s="80">
        <v>0</v>
      </c>
    </row>
    <row r="68" spans="1:7" x14ac:dyDescent="0.25">
      <c r="A68" s="66"/>
      <c r="B68" s="23" t="s">
        <v>112</v>
      </c>
      <c r="C68" s="24" t="s">
        <v>113</v>
      </c>
      <c r="D68" s="76">
        <v>35000</v>
      </c>
      <c r="E68" s="77">
        <v>35000</v>
      </c>
      <c r="F68" s="77">
        <v>0</v>
      </c>
      <c r="G68" s="77">
        <v>0</v>
      </c>
    </row>
    <row r="69" spans="1:7" x14ac:dyDescent="0.25">
      <c r="A69" s="72" t="s">
        <v>114</v>
      </c>
      <c r="B69" s="73"/>
      <c r="C69" s="74"/>
      <c r="D69" s="75">
        <f>SUM(D70:D76)</f>
        <v>900000</v>
      </c>
      <c r="E69" s="31">
        <f>SUM(E70:E76)</f>
        <v>900000</v>
      </c>
      <c r="F69" s="31">
        <f>SUM(F70:F76)</f>
        <v>1731466.22</v>
      </c>
      <c r="G69" s="31">
        <f>SUM(G70:G76)</f>
        <v>829290.39</v>
      </c>
    </row>
    <row r="70" spans="1:7" x14ac:dyDescent="0.25">
      <c r="A70" s="66"/>
      <c r="B70" s="23" t="s">
        <v>115</v>
      </c>
      <c r="C70" s="24" t="s">
        <v>116</v>
      </c>
      <c r="D70" s="68">
        <v>420000</v>
      </c>
      <c r="E70" s="81">
        <v>130000</v>
      </c>
      <c r="F70" s="81">
        <v>76231</v>
      </c>
      <c r="G70" s="81">
        <v>93366.28</v>
      </c>
    </row>
    <row r="71" spans="1:7" x14ac:dyDescent="0.25">
      <c r="A71" s="66"/>
      <c r="B71" s="23" t="s">
        <v>117</v>
      </c>
      <c r="C71" s="24" t="s">
        <v>118</v>
      </c>
      <c r="D71" s="68"/>
      <c r="E71" s="81">
        <v>140000</v>
      </c>
      <c r="F71" s="81">
        <v>510027.62</v>
      </c>
      <c r="G71" s="81">
        <v>118784.78</v>
      </c>
    </row>
    <row r="72" spans="1:7" x14ac:dyDescent="0.25">
      <c r="A72" s="66"/>
      <c r="B72" s="23" t="s">
        <v>119</v>
      </c>
      <c r="C72" s="82" t="s">
        <v>120</v>
      </c>
      <c r="D72" s="68"/>
      <c r="E72" s="81">
        <v>195000</v>
      </c>
      <c r="F72" s="81">
        <v>1013737.6</v>
      </c>
      <c r="G72" s="81">
        <v>368357.31</v>
      </c>
    </row>
    <row r="73" spans="1:7" x14ac:dyDescent="0.25">
      <c r="A73" s="66"/>
      <c r="B73" s="23" t="s">
        <v>121</v>
      </c>
      <c r="C73" s="82" t="s">
        <v>122</v>
      </c>
      <c r="D73" s="68"/>
      <c r="E73" s="81">
        <v>10000</v>
      </c>
      <c r="F73" s="81">
        <v>0</v>
      </c>
      <c r="G73" s="81">
        <v>35073.019999999997</v>
      </c>
    </row>
    <row r="74" spans="1:7" x14ac:dyDescent="0.25">
      <c r="A74" s="66"/>
      <c r="B74" s="23" t="s">
        <v>123</v>
      </c>
      <c r="C74" s="82" t="s">
        <v>124</v>
      </c>
      <c r="D74" s="68">
        <v>100000</v>
      </c>
      <c r="E74" s="81">
        <v>45000</v>
      </c>
      <c r="F74" s="81">
        <v>0</v>
      </c>
      <c r="G74" s="81">
        <v>0</v>
      </c>
    </row>
    <row r="75" spans="1:7" x14ac:dyDescent="0.25">
      <c r="A75" s="66"/>
      <c r="B75" s="23" t="s">
        <v>125</v>
      </c>
      <c r="C75" s="52" t="s">
        <v>126</v>
      </c>
      <c r="D75" s="83">
        <v>130000</v>
      </c>
      <c r="E75" s="81">
        <v>130000</v>
      </c>
      <c r="F75" s="81">
        <v>0</v>
      </c>
      <c r="G75" s="81">
        <v>45504</v>
      </c>
    </row>
    <row r="76" spans="1:7" x14ac:dyDescent="0.25">
      <c r="A76" s="66"/>
      <c r="B76" s="23" t="s">
        <v>127</v>
      </c>
      <c r="C76" s="52" t="s">
        <v>128</v>
      </c>
      <c r="D76" s="68">
        <v>250000</v>
      </c>
      <c r="E76" s="81">
        <v>250000</v>
      </c>
      <c r="F76" s="81">
        <v>131470</v>
      </c>
      <c r="G76" s="81">
        <v>168205</v>
      </c>
    </row>
    <row r="77" spans="1:7" x14ac:dyDescent="0.25">
      <c r="A77" s="72" t="s">
        <v>129</v>
      </c>
      <c r="B77" s="73"/>
      <c r="C77" s="74"/>
      <c r="D77" s="75">
        <f>SUM(D78:D88)</f>
        <v>445600</v>
      </c>
      <c r="E77" s="31">
        <f>SUM(E78:E88)</f>
        <v>463000</v>
      </c>
      <c r="F77" s="31">
        <f>SUM(F78:F88)</f>
        <v>240865</v>
      </c>
      <c r="G77" s="31">
        <f>SUM(G78:G88)</f>
        <v>265865</v>
      </c>
    </row>
    <row r="78" spans="1:7" x14ac:dyDescent="0.25">
      <c r="A78" s="66"/>
      <c r="B78" s="23" t="s">
        <v>130</v>
      </c>
      <c r="C78" s="24" t="s">
        <v>131</v>
      </c>
      <c r="D78" s="68">
        <v>75000</v>
      </c>
      <c r="E78" s="84">
        <v>65000</v>
      </c>
      <c r="F78" s="84">
        <v>65000</v>
      </c>
      <c r="G78" s="84">
        <v>65000</v>
      </c>
    </row>
    <row r="79" spans="1:7" x14ac:dyDescent="0.25">
      <c r="A79" s="66"/>
      <c r="B79" s="23" t="s">
        <v>132</v>
      </c>
      <c r="C79" s="24" t="s">
        <v>133</v>
      </c>
      <c r="D79" s="68">
        <v>25000</v>
      </c>
      <c r="E79" s="84">
        <v>25000</v>
      </c>
      <c r="F79" s="84">
        <v>25000</v>
      </c>
      <c r="G79" s="84">
        <v>25000</v>
      </c>
    </row>
    <row r="80" spans="1:7" x14ac:dyDescent="0.25">
      <c r="A80" s="66"/>
      <c r="B80" s="23" t="s">
        <v>134</v>
      </c>
      <c r="C80" s="24" t="s">
        <v>135</v>
      </c>
      <c r="D80" s="68">
        <v>60000</v>
      </c>
      <c r="E80" s="84">
        <v>70000</v>
      </c>
      <c r="F80" s="84">
        <v>0</v>
      </c>
      <c r="G80" s="84">
        <v>0</v>
      </c>
    </row>
    <row r="81" spans="1:7" x14ac:dyDescent="0.25">
      <c r="A81" s="66"/>
      <c r="B81" s="23" t="s">
        <v>136</v>
      </c>
      <c r="C81" s="24" t="s">
        <v>137</v>
      </c>
      <c r="D81" s="68">
        <v>25000</v>
      </c>
      <c r="E81" s="84">
        <v>30000</v>
      </c>
      <c r="F81" s="84">
        <v>0</v>
      </c>
      <c r="G81" s="84">
        <v>0</v>
      </c>
    </row>
    <row r="82" spans="1:7" x14ac:dyDescent="0.25">
      <c r="A82" s="66"/>
      <c r="B82" s="23" t="s">
        <v>138</v>
      </c>
      <c r="C82" s="24" t="s">
        <v>139</v>
      </c>
      <c r="D82" s="68">
        <v>60000</v>
      </c>
      <c r="E82" s="84">
        <v>70000</v>
      </c>
      <c r="F82" s="84">
        <v>0</v>
      </c>
      <c r="G82" s="84">
        <v>0</v>
      </c>
    </row>
    <row r="83" spans="1:7" x14ac:dyDescent="0.25">
      <c r="A83" s="66"/>
      <c r="B83" s="23" t="s">
        <v>140</v>
      </c>
      <c r="C83" s="24" t="s">
        <v>141</v>
      </c>
      <c r="D83" s="68">
        <v>25000</v>
      </c>
      <c r="E83" s="84">
        <v>25000</v>
      </c>
      <c r="F83" s="84">
        <v>25000</v>
      </c>
      <c r="G83" s="84">
        <v>50000</v>
      </c>
    </row>
    <row r="84" spans="1:7" x14ac:dyDescent="0.25">
      <c r="A84" s="66"/>
      <c r="B84" s="23" t="s">
        <v>142</v>
      </c>
      <c r="C84" s="24" t="s">
        <v>143</v>
      </c>
      <c r="D84" s="68">
        <v>25000</v>
      </c>
      <c r="E84" s="84">
        <v>25000</v>
      </c>
      <c r="F84" s="84">
        <v>25000</v>
      </c>
      <c r="G84" s="84">
        <v>25000</v>
      </c>
    </row>
    <row r="85" spans="1:7" x14ac:dyDescent="0.25">
      <c r="A85" s="66"/>
      <c r="B85" s="23" t="s">
        <v>144</v>
      </c>
      <c r="C85" s="24" t="s">
        <v>145</v>
      </c>
      <c r="D85" s="68">
        <v>25000</v>
      </c>
      <c r="E85" s="84">
        <v>25000</v>
      </c>
      <c r="F85" s="84">
        <v>0</v>
      </c>
      <c r="G85" s="84">
        <v>0</v>
      </c>
    </row>
    <row r="86" spans="1:7" x14ac:dyDescent="0.25">
      <c r="A86" s="66"/>
      <c r="B86" s="23" t="s">
        <v>146</v>
      </c>
      <c r="C86" s="24" t="s">
        <v>147</v>
      </c>
      <c r="D86" s="68">
        <v>90000</v>
      </c>
      <c r="E86" s="84">
        <v>90000</v>
      </c>
      <c r="F86" s="84">
        <v>90000</v>
      </c>
      <c r="G86" s="84">
        <v>90000</v>
      </c>
    </row>
    <row r="87" spans="1:7" x14ac:dyDescent="0.25">
      <c r="A87" s="66"/>
      <c r="B87" s="23" t="s">
        <v>148</v>
      </c>
      <c r="C87" s="24" t="s">
        <v>149</v>
      </c>
      <c r="D87" s="68">
        <v>10000</v>
      </c>
      <c r="E87" s="33">
        <v>10000</v>
      </c>
      <c r="F87" s="33">
        <v>7265</v>
      </c>
      <c r="G87" s="33">
        <v>7265</v>
      </c>
    </row>
    <row r="88" spans="1:7" x14ac:dyDescent="0.25">
      <c r="A88" s="66"/>
      <c r="B88" s="23" t="s">
        <v>150</v>
      </c>
      <c r="C88" s="85" t="s">
        <v>151</v>
      </c>
      <c r="D88" s="68">
        <v>25600</v>
      </c>
      <c r="E88" s="33">
        <v>28000</v>
      </c>
      <c r="F88" s="33">
        <v>3600</v>
      </c>
      <c r="G88" s="33">
        <v>3600</v>
      </c>
    </row>
    <row r="89" spans="1:7" x14ac:dyDescent="0.25">
      <c r="A89" s="86" t="s">
        <v>152</v>
      </c>
      <c r="B89" s="87"/>
      <c r="C89" s="88"/>
      <c r="D89" s="89">
        <f>SUM(D90:D94)</f>
        <v>1030000</v>
      </c>
      <c r="E89" s="90">
        <f>SUM(E90:E94)</f>
        <v>890000</v>
      </c>
      <c r="F89" s="90">
        <f>SUM(F90:F94)</f>
        <v>232615</v>
      </c>
      <c r="G89" s="90">
        <f>SUM(G90:G94)</f>
        <v>485513</v>
      </c>
    </row>
    <row r="90" spans="1:7" x14ac:dyDescent="0.25">
      <c r="A90" s="22"/>
      <c r="B90" s="23" t="s">
        <v>153</v>
      </c>
      <c r="C90" s="24" t="s">
        <v>154</v>
      </c>
      <c r="D90" s="91">
        <v>90000</v>
      </c>
      <c r="E90" s="69">
        <v>0</v>
      </c>
      <c r="F90" s="69">
        <v>0</v>
      </c>
      <c r="G90" s="69">
        <v>0</v>
      </c>
    </row>
    <row r="91" spans="1:7" x14ac:dyDescent="0.25">
      <c r="A91" s="22"/>
      <c r="B91" s="23" t="s">
        <v>155</v>
      </c>
      <c r="C91" s="24" t="s">
        <v>156</v>
      </c>
      <c r="D91" s="91">
        <v>90000</v>
      </c>
      <c r="E91" s="69">
        <v>90000</v>
      </c>
      <c r="F91" s="69">
        <v>0</v>
      </c>
      <c r="G91" s="69">
        <v>12000</v>
      </c>
    </row>
    <row r="92" spans="1:7" x14ac:dyDescent="0.25">
      <c r="A92" s="22"/>
      <c r="B92" s="23" t="s">
        <v>157</v>
      </c>
      <c r="C92" s="92" t="s">
        <v>158</v>
      </c>
      <c r="D92" s="93">
        <v>300000</v>
      </c>
      <c r="E92" s="94">
        <v>250000</v>
      </c>
      <c r="F92" s="94">
        <v>105757</v>
      </c>
      <c r="G92" s="94">
        <v>234842</v>
      </c>
    </row>
    <row r="93" spans="1:7" x14ac:dyDescent="0.25">
      <c r="A93" s="22"/>
      <c r="B93" s="23" t="s">
        <v>159</v>
      </c>
      <c r="C93" s="92" t="s">
        <v>160</v>
      </c>
      <c r="D93" s="93">
        <v>250000</v>
      </c>
      <c r="E93" s="94">
        <v>300000</v>
      </c>
      <c r="F93" s="94">
        <v>29308</v>
      </c>
      <c r="G93" s="94">
        <v>51708</v>
      </c>
    </row>
    <row r="94" spans="1:7" x14ac:dyDescent="0.25">
      <c r="A94" s="22"/>
      <c r="B94" s="23" t="s">
        <v>161</v>
      </c>
      <c r="C94" s="92" t="s">
        <v>162</v>
      </c>
      <c r="D94" s="93">
        <v>300000</v>
      </c>
      <c r="E94" s="34">
        <v>250000</v>
      </c>
      <c r="F94" s="34">
        <v>97550</v>
      </c>
      <c r="G94" s="34">
        <v>186963</v>
      </c>
    </row>
    <row r="95" spans="1:7" x14ac:dyDescent="0.25">
      <c r="A95" s="86" t="s">
        <v>163</v>
      </c>
      <c r="B95" s="87"/>
      <c r="C95" s="95"/>
      <c r="D95" s="75">
        <f>SUM(D96:D98)</f>
        <v>616080</v>
      </c>
      <c r="E95" s="31">
        <f>SUM(E96:E98)</f>
        <v>450000</v>
      </c>
      <c r="F95" s="31">
        <f>SUM(F96:F98)</f>
        <v>271879.8</v>
      </c>
      <c r="G95" s="31">
        <f>SUM(G96:G98)</f>
        <v>295879.8</v>
      </c>
    </row>
    <row r="96" spans="1:7" x14ac:dyDescent="0.25">
      <c r="A96" s="22"/>
      <c r="B96" s="23" t="s">
        <v>164</v>
      </c>
      <c r="C96" s="24" t="s">
        <v>165</v>
      </c>
      <c r="D96" s="68">
        <v>286080</v>
      </c>
      <c r="E96" s="81">
        <v>0</v>
      </c>
      <c r="F96" s="81">
        <v>0</v>
      </c>
      <c r="G96" s="81">
        <v>0</v>
      </c>
    </row>
    <row r="97" spans="1:7" x14ac:dyDescent="0.25">
      <c r="A97" s="22"/>
      <c r="B97" s="23" t="s">
        <v>166</v>
      </c>
      <c r="C97" s="24" t="s">
        <v>167</v>
      </c>
      <c r="D97" s="68">
        <v>80000</v>
      </c>
      <c r="E97" s="33">
        <v>250000</v>
      </c>
      <c r="F97" s="33">
        <f>39000+32879.8</f>
        <v>71879.8</v>
      </c>
      <c r="G97" s="33">
        <v>95879.8</v>
      </c>
    </row>
    <row r="98" spans="1:7" x14ac:dyDescent="0.25">
      <c r="A98" s="22"/>
      <c r="B98" s="23" t="s">
        <v>168</v>
      </c>
      <c r="C98" s="24" t="s">
        <v>169</v>
      </c>
      <c r="D98" s="68">
        <v>250000</v>
      </c>
      <c r="E98" s="33">
        <v>200000</v>
      </c>
      <c r="F98" s="33">
        <v>200000</v>
      </c>
      <c r="G98" s="33">
        <v>200000</v>
      </c>
    </row>
    <row r="99" spans="1:7" x14ac:dyDescent="0.25">
      <c r="A99" s="96" t="s">
        <v>170</v>
      </c>
      <c r="B99" s="97"/>
      <c r="C99" s="98"/>
      <c r="D99" s="75">
        <f>SUM(D100:D103)</f>
        <v>205000</v>
      </c>
      <c r="E99" s="31">
        <f>SUM(E100:E103)</f>
        <v>182000</v>
      </c>
      <c r="F99" s="31">
        <f>SUM(F100:F103)</f>
        <v>60144.14</v>
      </c>
      <c r="G99" s="31">
        <f>SUM(G100:G103)</f>
        <v>68154.03</v>
      </c>
    </row>
    <row r="100" spans="1:7" x14ac:dyDescent="0.25">
      <c r="A100" s="22"/>
      <c r="B100" s="23" t="s">
        <v>171</v>
      </c>
      <c r="C100" s="24" t="s">
        <v>172</v>
      </c>
      <c r="D100" s="93">
        <v>15000</v>
      </c>
      <c r="E100" s="34">
        <v>17000</v>
      </c>
      <c r="F100" s="34">
        <v>8266</v>
      </c>
      <c r="G100" s="34">
        <v>8462</v>
      </c>
    </row>
    <row r="101" spans="1:7" x14ac:dyDescent="0.25">
      <c r="A101" s="66"/>
      <c r="B101" s="23" t="s">
        <v>173</v>
      </c>
      <c r="C101" s="24" t="s">
        <v>174</v>
      </c>
      <c r="D101" s="93">
        <v>105000</v>
      </c>
      <c r="E101" s="34">
        <v>95000</v>
      </c>
      <c r="F101" s="34">
        <v>14284.89</v>
      </c>
      <c r="G101" s="34">
        <v>21304.89</v>
      </c>
    </row>
    <row r="102" spans="1:7" x14ac:dyDescent="0.25">
      <c r="A102" s="66"/>
      <c r="B102" s="23" t="s">
        <v>175</v>
      </c>
      <c r="C102" s="24" t="s">
        <v>176</v>
      </c>
      <c r="D102" s="93">
        <v>15000</v>
      </c>
      <c r="E102" s="34">
        <v>20000</v>
      </c>
      <c r="F102" s="34">
        <v>3752.5</v>
      </c>
      <c r="G102" s="34">
        <v>3752.5</v>
      </c>
    </row>
    <row r="103" spans="1:7" x14ac:dyDescent="0.25">
      <c r="A103" s="66"/>
      <c r="B103" s="23" t="s">
        <v>177</v>
      </c>
      <c r="C103" s="24" t="s">
        <v>178</v>
      </c>
      <c r="D103" s="93">
        <v>70000</v>
      </c>
      <c r="E103" s="94">
        <v>50000</v>
      </c>
      <c r="F103" s="94">
        <v>33840.75</v>
      </c>
      <c r="G103" s="94">
        <v>34634.639999999999</v>
      </c>
    </row>
    <row r="104" spans="1:7" x14ac:dyDescent="0.25">
      <c r="A104" s="96" t="s">
        <v>179</v>
      </c>
      <c r="B104" s="97"/>
      <c r="C104" s="98"/>
      <c r="D104" s="75">
        <f>SUM(D105:D107)</f>
        <v>400000</v>
      </c>
      <c r="E104" s="31">
        <f>SUM(E105:E107)</f>
        <v>530000</v>
      </c>
      <c r="F104" s="31">
        <f>SUM(F105:F107)</f>
        <v>163907.25</v>
      </c>
      <c r="G104" s="31">
        <f>SUM(G105:G107)</f>
        <v>155609.53</v>
      </c>
    </row>
    <row r="105" spans="1:7" x14ac:dyDescent="0.25">
      <c r="A105" s="22"/>
      <c r="B105" s="23" t="s">
        <v>180</v>
      </c>
      <c r="C105" s="24" t="s">
        <v>181</v>
      </c>
      <c r="D105" s="93">
        <v>50000</v>
      </c>
      <c r="E105" s="34">
        <v>50000</v>
      </c>
      <c r="F105" s="34">
        <v>47024.25</v>
      </c>
      <c r="G105" s="34">
        <v>45339.27</v>
      </c>
    </row>
    <row r="106" spans="1:7" x14ac:dyDescent="0.25">
      <c r="A106" s="22"/>
      <c r="B106" s="23" t="s">
        <v>182</v>
      </c>
      <c r="C106" s="24" t="s">
        <v>183</v>
      </c>
      <c r="D106" s="93">
        <v>300000</v>
      </c>
      <c r="E106" s="34">
        <v>410000</v>
      </c>
      <c r="F106" s="34">
        <v>116883</v>
      </c>
      <c r="G106" s="34">
        <v>70175.259999999995</v>
      </c>
    </row>
    <row r="107" spans="1:7" x14ac:dyDescent="0.25">
      <c r="A107" s="22"/>
      <c r="B107" s="23" t="s">
        <v>184</v>
      </c>
      <c r="C107" s="24" t="s">
        <v>185</v>
      </c>
      <c r="D107" s="93">
        <v>50000</v>
      </c>
      <c r="E107" s="34">
        <v>70000</v>
      </c>
      <c r="F107" s="34">
        <v>0</v>
      </c>
      <c r="G107" s="34">
        <v>40095</v>
      </c>
    </row>
    <row r="108" spans="1:7" x14ac:dyDescent="0.25">
      <c r="A108" s="96" t="s">
        <v>186</v>
      </c>
      <c r="B108" s="97"/>
      <c r="C108" s="98"/>
      <c r="D108" s="75">
        <f>SUM(D109:D111)</f>
        <v>134000</v>
      </c>
      <c r="E108" s="31">
        <f>SUM(E109:E111)</f>
        <v>134000</v>
      </c>
      <c r="F108" s="31">
        <f>SUM(F109:F111)</f>
        <v>46461</v>
      </c>
      <c r="G108" s="31">
        <f>SUM(G109:G111)</f>
        <v>51078</v>
      </c>
    </row>
    <row r="109" spans="1:7" x14ac:dyDescent="0.25">
      <c r="A109" s="22"/>
      <c r="B109" s="23" t="s">
        <v>187</v>
      </c>
      <c r="C109" s="24" t="s">
        <v>188</v>
      </c>
      <c r="D109" s="93">
        <v>120000</v>
      </c>
      <c r="E109" s="34">
        <v>120000</v>
      </c>
      <c r="F109" s="34">
        <v>37000</v>
      </c>
      <c r="G109" s="34">
        <v>37000</v>
      </c>
    </row>
    <row r="110" spans="1:7" x14ac:dyDescent="0.25">
      <c r="A110" s="22"/>
      <c r="B110" s="23" t="s">
        <v>189</v>
      </c>
      <c r="C110" s="24" t="s">
        <v>190</v>
      </c>
      <c r="D110" s="93">
        <v>8000</v>
      </c>
      <c r="E110" s="34">
        <v>8000</v>
      </c>
      <c r="F110" s="34">
        <v>7448</v>
      </c>
      <c r="G110" s="34">
        <v>7448</v>
      </c>
    </row>
    <row r="111" spans="1:7" x14ac:dyDescent="0.25">
      <c r="A111" s="22"/>
      <c r="B111" s="23" t="s">
        <v>191</v>
      </c>
      <c r="C111" s="24" t="s">
        <v>192</v>
      </c>
      <c r="D111" s="93">
        <v>6000</v>
      </c>
      <c r="E111" s="34">
        <v>6000</v>
      </c>
      <c r="F111" s="34">
        <v>2013</v>
      </c>
      <c r="G111" s="34">
        <v>6630</v>
      </c>
    </row>
    <row r="112" spans="1:7" x14ac:dyDescent="0.25">
      <c r="A112" s="99" t="s">
        <v>193</v>
      </c>
      <c r="B112" s="100"/>
      <c r="C112" s="101"/>
      <c r="D112" s="75">
        <f>SUM(D113:D120)</f>
        <v>4870000</v>
      </c>
      <c r="E112" s="31">
        <f>SUM(E113:E120)</f>
        <v>5150000</v>
      </c>
      <c r="F112" s="31">
        <f>SUM(F113:F120)</f>
        <v>1631775.1</v>
      </c>
      <c r="G112" s="31">
        <f>SUM(G113:G120)</f>
        <v>1653159.81</v>
      </c>
    </row>
    <row r="113" spans="1:7" x14ac:dyDescent="0.25">
      <c r="A113" s="22"/>
      <c r="B113" s="23" t="s">
        <v>194</v>
      </c>
      <c r="C113" s="24" t="s">
        <v>195</v>
      </c>
      <c r="D113" s="93">
        <v>850000</v>
      </c>
      <c r="E113" s="34">
        <v>850000</v>
      </c>
      <c r="F113" s="34">
        <v>10000</v>
      </c>
      <c r="G113" s="34">
        <v>10000</v>
      </c>
    </row>
    <row r="114" spans="1:7" x14ac:dyDescent="0.25">
      <c r="A114" s="22"/>
      <c r="B114" s="23" t="s">
        <v>196</v>
      </c>
      <c r="C114" s="24" t="s">
        <v>197</v>
      </c>
      <c r="D114" s="93">
        <v>100000</v>
      </c>
      <c r="E114" s="34">
        <v>100000</v>
      </c>
      <c r="F114" s="34">
        <v>0</v>
      </c>
      <c r="G114" s="34">
        <v>0</v>
      </c>
    </row>
    <row r="115" spans="1:7" x14ac:dyDescent="0.25">
      <c r="A115" s="22"/>
      <c r="B115" s="23" t="s">
        <v>198</v>
      </c>
      <c r="C115" s="24" t="s">
        <v>199</v>
      </c>
      <c r="D115" s="93">
        <v>60000</v>
      </c>
      <c r="E115" s="34">
        <v>60000</v>
      </c>
      <c r="F115" s="34">
        <v>27787.62</v>
      </c>
      <c r="G115" s="34">
        <v>30172.33</v>
      </c>
    </row>
    <row r="116" spans="1:7" x14ac:dyDescent="0.25">
      <c r="A116" s="22"/>
      <c r="B116" s="23" t="s">
        <v>200</v>
      </c>
      <c r="C116" s="24" t="s">
        <v>201</v>
      </c>
      <c r="D116" s="93">
        <v>1160000</v>
      </c>
      <c r="E116" s="25">
        <v>1300000</v>
      </c>
      <c r="F116" s="25">
        <v>1299965</v>
      </c>
      <c r="G116" s="25">
        <v>1299965</v>
      </c>
    </row>
    <row r="117" spans="1:7" x14ac:dyDescent="0.25">
      <c r="A117" s="22"/>
      <c r="B117" s="23" t="s">
        <v>202</v>
      </c>
      <c r="C117" s="24" t="s">
        <v>203</v>
      </c>
      <c r="D117" s="93">
        <v>1300000</v>
      </c>
      <c r="E117" s="34">
        <v>1300000</v>
      </c>
      <c r="F117" s="34">
        <v>0</v>
      </c>
      <c r="G117" s="34">
        <v>0</v>
      </c>
    </row>
    <row r="118" spans="1:7" x14ac:dyDescent="0.25">
      <c r="A118" s="22"/>
      <c r="B118" s="23" t="s">
        <v>204</v>
      </c>
      <c r="C118" s="24" t="s">
        <v>205</v>
      </c>
      <c r="D118" s="93">
        <v>800000</v>
      </c>
      <c r="E118" s="94">
        <v>800000</v>
      </c>
      <c r="F118" s="94">
        <v>0</v>
      </c>
      <c r="G118" s="94">
        <v>0</v>
      </c>
    </row>
    <row r="119" spans="1:7" x14ac:dyDescent="0.25">
      <c r="A119" s="22"/>
      <c r="B119" s="23" t="s">
        <v>206</v>
      </c>
      <c r="C119" s="24" t="s">
        <v>207</v>
      </c>
      <c r="D119" s="102">
        <v>250000</v>
      </c>
      <c r="E119" s="103">
        <v>270000</v>
      </c>
      <c r="F119" s="103">
        <v>91199</v>
      </c>
      <c r="G119" s="103">
        <v>104199</v>
      </c>
    </row>
    <row r="120" spans="1:7" x14ac:dyDescent="0.25">
      <c r="A120" s="22"/>
      <c r="B120" s="23" t="s">
        <v>208</v>
      </c>
      <c r="C120" s="24" t="s">
        <v>209</v>
      </c>
      <c r="D120" s="68">
        <v>350000</v>
      </c>
      <c r="E120" s="104">
        <v>470000</v>
      </c>
      <c r="F120" s="104">
        <v>202823.48</v>
      </c>
      <c r="G120" s="149">
        <v>208823.48</v>
      </c>
    </row>
    <row r="121" spans="1:7" x14ac:dyDescent="0.25">
      <c r="A121" s="96" t="s">
        <v>210</v>
      </c>
      <c r="B121" s="97"/>
      <c r="C121" s="98"/>
      <c r="D121" s="75">
        <f>SUM(D122:D123)</f>
        <v>375000</v>
      </c>
      <c r="E121" s="31">
        <f>SUM(E122:E123)</f>
        <v>270000</v>
      </c>
      <c r="F121" s="31">
        <f>SUM(F122:F123)</f>
        <v>15440</v>
      </c>
      <c r="G121" s="31">
        <f>SUM(G122:G123)</f>
        <v>135227.79</v>
      </c>
    </row>
    <row r="122" spans="1:7" x14ac:dyDescent="0.25">
      <c r="A122" s="22"/>
      <c r="B122" s="23" t="s">
        <v>211</v>
      </c>
      <c r="C122" s="24" t="s">
        <v>212</v>
      </c>
      <c r="D122" s="102">
        <v>270000</v>
      </c>
      <c r="E122" s="103">
        <v>160000</v>
      </c>
      <c r="F122" s="103">
        <v>15440</v>
      </c>
      <c r="G122" s="103">
        <v>95466</v>
      </c>
    </row>
    <row r="123" spans="1:7" x14ac:dyDescent="0.25">
      <c r="A123" s="22"/>
      <c r="B123" s="23" t="s">
        <v>213</v>
      </c>
      <c r="C123" s="24" t="s">
        <v>214</v>
      </c>
      <c r="D123" s="93">
        <v>105000</v>
      </c>
      <c r="E123" s="94">
        <v>110000</v>
      </c>
      <c r="F123" s="94">
        <v>0</v>
      </c>
      <c r="G123" s="94">
        <v>39761.79</v>
      </c>
    </row>
    <row r="124" spans="1:7" x14ac:dyDescent="0.25">
      <c r="A124" s="96" t="s">
        <v>215</v>
      </c>
      <c r="B124" s="97"/>
      <c r="C124" s="98"/>
      <c r="D124" s="75">
        <f>SUM(D125:D134)</f>
        <v>1132000</v>
      </c>
      <c r="E124" s="31">
        <f>SUM(E125:E134)</f>
        <v>1200000</v>
      </c>
      <c r="F124" s="31">
        <f>SUM(F125:F134)</f>
        <v>478435.4</v>
      </c>
      <c r="G124" s="31">
        <f>SUM(G125:G134)</f>
        <v>631495.19000000006</v>
      </c>
    </row>
    <row r="125" spans="1:7" x14ac:dyDescent="0.25">
      <c r="A125" s="22"/>
      <c r="B125" s="105" t="s">
        <v>216</v>
      </c>
      <c r="C125" s="106" t="s">
        <v>217</v>
      </c>
      <c r="D125" s="107">
        <v>392000</v>
      </c>
      <c r="E125" s="108">
        <v>395000</v>
      </c>
      <c r="F125" s="108">
        <v>186733</v>
      </c>
      <c r="G125" s="108">
        <v>224926</v>
      </c>
    </row>
    <row r="126" spans="1:7" x14ac:dyDescent="0.25">
      <c r="A126" s="66"/>
      <c r="B126" s="109" t="s">
        <v>218</v>
      </c>
      <c r="C126" s="110" t="s">
        <v>219</v>
      </c>
      <c r="D126" s="111">
        <v>50000</v>
      </c>
      <c r="E126" s="112">
        <v>80000</v>
      </c>
      <c r="F126" s="112">
        <v>40438</v>
      </c>
      <c r="G126" s="112">
        <v>46103.74</v>
      </c>
    </row>
    <row r="127" spans="1:7" x14ac:dyDescent="0.25">
      <c r="A127" s="22"/>
      <c r="B127" s="105" t="s">
        <v>220</v>
      </c>
      <c r="C127" s="106" t="s">
        <v>221</v>
      </c>
      <c r="D127" s="111">
        <v>25000</v>
      </c>
      <c r="E127" s="112">
        <v>30000</v>
      </c>
      <c r="F127" s="112">
        <v>0</v>
      </c>
      <c r="G127" s="112">
        <v>0</v>
      </c>
    </row>
    <row r="128" spans="1:7" x14ac:dyDescent="0.25">
      <c r="A128" s="22"/>
      <c r="B128" s="105" t="s">
        <v>222</v>
      </c>
      <c r="C128" s="106" t="s">
        <v>223</v>
      </c>
      <c r="D128" s="113">
        <v>100000</v>
      </c>
      <c r="E128" s="114">
        <v>100000</v>
      </c>
      <c r="F128" s="114">
        <v>39500</v>
      </c>
      <c r="G128" s="114">
        <v>63500</v>
      </c>
    </row>
    <row r="129" spans="1:7" x14ac:dyDescent="0.25">
      <c r="A129" s="22"/>
      <c r="B129" s="105" t="s">
        <v>224</v>
      </c>
      <c r="C129" s="106" t="s">
        <v>225</v>
      </c>
      <c r="D129" s="113">
        <v>125000</v>
      </c>
      <c r="E129" s="114">
        <v>100000</v>
      </c>
      <c r="F129" s="114">
        <f>1000+34000</f>
        <v>35000</v>
      </c>
      <c r="G129" s="114">
        <v>54757.4</v>
      </c>
    </row>
    <row r="130" spans="1:7" x14ac:dyDescent="0.25">
      <c r="A130" s="22"/>
      <c r="B130" s="105" t="s">
        <v>226</v>
      </c>
      <c r="C130" s="115" t="s">
        <v>227</v>
      </c>
      <c r="D130" s="116">
        <v>60000</v>
      </c>
      <c r="E130" s="104">
        <v>110000</v>
      </c>
      <c r="F130" s="104">
        <v>54450</v>
      </c>
      <c r="G130" s="104">
        <v>81675</v>
      </c>
    </row>
    <row r="131" spans="1:7" x14ac:dyDescent="0.25">
      <c r="A131" s="22"/>
      <c r="B131" s="117" t="s">
        <v>228</v>
      </c>
      <c r="C131" s="115" t="s">
        <v>229</v>
      </c>
      <c r="D131" s="113">
        <v>150000</v>
      </c>
      <c r="E131" s="114">
        <v>230000</v>
      </c>
      <c r="F131" s="114">
        <v>74674.399999999994</v>
      </c>
      <c r="G131" s="114">
        <v>92443.05</v>
      </c>
    </row>
    <row r="132" spans="1:7" x14ac:dyDescent="0.25">
      <c r="A132" s="22"/>
      <c r="B132" s="117" t="s">
        <v>230</v>
      </c>
      <c r="C132" s="118" t="s">
        <v>231</v>
      </c>
      <c r="D132" s="113">
        <v>80000</v>
      </c>
      <c r="E132" s="114">
        <v>100000</v>
      </c>
      <c r="F132" s="114">
        <v>47640</v>
      </c>
      <c r="G132" s="114">
        <v>68090</v>
      </c>
    </row>
    <row r="133" spans="1:7" x14ac:dyDescent="0.25">
      <c r="A133" s="22"/>
      <c r="B133" s="117" t="s">
        <v>232</v>
      </c>
      <c r="C133" s="118" t="s">
        <v>233</v>
      </c>
      <c r="D133" s="119">
        <v>100000</v>
      </c>
      <c r="E133" s="120">
        <v>0</v>
      </c>
      <c r="F133" s="120">
        <v>0</v>
      </c>
      <c r="G133" s="120">
        <v>0</v>
      </c>
    </row>
    <row r="134" spans="1:7" x14ac:dyDescent="0.25">
      <c r="A134" s="22"/>
      <c r="B134" s="105" t="s">
        <v>234</v>
      </c>
      <c r="C134" s="121" t="s">
        <v>235</v>
      </c>
      <c r="D134" s="68">
        <v>50000</v>
      </c>
      <c r="E134" s="33">
        <v>55000</v>
      </c>
      <c r="F134" s="33">
        <v>0</v>
      </c>
      <c r="G134" s="33">
        <v>0</v>
      </c>
    </row>
    <row r="135" spans="1:7" x14ac:dyDescent="0.25">
      <c r="A135" s="96" t="s">
        <v>236</v>
      </c>
      <c r="B135" s="97"/>
      <c r="C135" s="98"/>
      <c r="D135" s="75">
        <v>0</v>
      </c>
      <c r="E135" s="31">
        <v>0</v>
      </c>
      <c r="F135" s="31">
        <v>0</v>
      </c>
      <c r="G135" s="31">
        <v>0</v>
      </c>
    </row>
    <row r="136" spans="1:7" x14ac:dyDescent="0.25">
      <c r="A136" s="122" t="s">
        <v>237</v>
      </c>
      <c r="B136" s="123"/>
      <c r="C136" s="124"/>
      <c r="D136" s="75">
        <f>SUM(D137:D142)</f>
        <v>2987425</v>
      </c>
      <c r="E136" s="31">
        <f>SUM(E137:E142)</f>
        <v>3096225.6</v>
      </c>
      <c r="F136" s="31">
        <f>SUM(F137:F142)</f>
        <v>2053959</v>
      </c>
      <c r="G136" s="31">
        <f>SUM(G137:G142)</f>
        <v>2422615</v>
      </c>
    </row>
    <row r="137" spans="1:7" x14ac:dyDescent="0.25">
      <c r="A137" s="66"/>
      <c r="B137" s="23" t="s">
        <v>238</v>
      </c>
      <c r="C137" s="24" t="s">
        <v>239</v>
      </c>
      <c r="D137" s="93">
        <v>2125000</v>
      </c>
      <c r="E137" s="34">
        <v>2168000</v>
      </c>
      <c r="F137" s="34">
        <f>949640+531095</f>
        <v>1480735</v>
      </c>
      <c r="G137" s="34">
        <v>1710188</v>
      </c>
    </row>
    <row r="138" spans="1:7" x14ac:dyDescent="0.25">
      <c r="A138" s="66"/>
      <c r="B138" s="23" t="s">
        <v>240</v>
      </c>
      <c r="C138" s="24" t="s">
        <v>241</v>
      </c>
      <c r="D138" s="68">
        <f>D137*0.25</f>
        <v>531250</v>
      </c>
      <c r="E138" s="33">
        <f>E137*0.25</f>
        <v>542000</v>
      </c>
      <c r="F138" s="33">
        <f>145879+89634+98435</f>
        <v>333948</v>
      </c>
      <c r="G138" s="33">
        <v>411686</v>
      </c>
    </row>
    <row r="139" spans="1:7" x14ac:dyDescent="0.25">
      <c r="A139" s="22"/>
      <c r="B139" s="23" t="s">
        <v>242</v>
      </c>
      <c r="C139" s="24" t="s">
        <v>243</v>
      </c>
      <c r="D139" s="68">
        <f>D137*0.09</f>
        <v>191250</v>
      </c>
      <c r="E139" s="33">
        <f>E137*0.09</f>
        <v>195120</v>
      </c>
      <c r="F139" s="33">
        <f>86783+36742</f>
        <v>123525</v>
      </c>
      <c r="G139" s="147">
        <v>152469</v>
      </c>
    </row>
    <row r="140" spans="1:7" x14ac:dyDescent="0.25">
      <c r="A140" s="22"/>
      <c r="B140" s="23" t="s">
        <v>244</v>
      </c>
      <c r="C140" s="24" t="s">
        <v>245</v>
      </c>
      <c r="D140" s="68">
        <f>D137*0.0042</f>
        <v>8925</v>
      </c>
      <c r="E140" s="33">
        <f>E137*0.0042</f>
        <v>9105.5999999999985</v>
      </c>
      <c r="F140" s="33">
        <v>2402</v>
      </c>
      <c r="G140" s="33">
        <v>2402</v>
      </c>
    </row>
    <row r="141" spans="1:7" x14ac:dyDescent="0.25">
      <c r="A141" s="22"/>
      <c r="B141" s="23" t="s">
        <v>246</v>
      </c>
      <c r="C141" s="24" t="s">
        <v>247</v>
      </c>
      <c r="D141" s="93">
        <v>36000</v>
      </c>
      <c r="E141" s="34">
        <v>72000</v>
      </c>
      <c r="F141" s="34">
        <f>30000+10000</f>
        <v>40000</v>
      </c>
      <c r="G141" s="34">
        <v>51000</v>
      </c>
    </row>
    <row r="142" spans="1:7" x14ac:dyDescent="0.25">
      <c r="A142" s="22"/>
      <c r="B142" s="23" t="s">
        <v>248</v>
      </c>
      <c r="C142" s="24" t="s">
        <v>249</v>
      </c>
      <c r="D142" s="93">
        <v>95000</v>
      </c>
      <c r="E142" s="34">
        <v>110000</v>
      </c>
      <c r="F142" s="34">
        <f>53111+20238</f>
        <v>73349</v>
      </c>
      <c r="G142" s="34">
        <v>94870</v>
      </c>
    </row>
    <row r="143" spans="1:7" x14ac:dyDescent="0.25">
      <c r="A143" s="122" t="s">
        <v>250</v>
      </c>
      <c r="B143" s="123"/>
      <c r="C143" s="124"/>
      <c r="D143" s="75">
        <f>SUM(D144:D153)</f>
        <v>2597000</v>
      </c>
      <c r="E143" s="31">
        <f>SUM(E144:E154)</f>
        <v>2243000</v>
      </c>
      <c r="F143" s="31">
        <f>SUM(F144:F154)</f>
        <v>999260</v>
      </c>
      <c r="G143" s="31">
        <f>SUM(G144:G154)</f>
        <v>1285840</v>
      </c>
    </row>
    <row r="144" spans="1:7" x14ac:dyDescent="0.25">
      <c r="A144" s="22"/>
      <c r="B144" s="23" t="s">
        <v>251</v>
      </c>
      <c r="C144" s="24" t="s">
        <v>252</v>
      </c>
      <c r="D144" s="125">
        <f>(40+15+10+5+5+5+5)*12*1000</f>
        <v>1020000</v>
      </c>
      <c r="E144" s="126">
        <f>2*(40000+15000+3*5000+10000)+10*(40000+2*7500+3*5000+18000)</f>
        <v>1040000</v>
      </c>
      <c r="F144" s="126">
        <v>475000</v>
      </c>
      <c r="G144" s="126">
        <v>630000</v>
      </c>
    </row>
    <row r="145" spans="1:7" x14ac:dyDescent="0.25">
      <c r="A145" s="66"/>
      <c r="B145" s="23" t="s">
        <v>253</v>
      </c>
      <c r="C145" s="24" t="s">
        <v>254</v>
      </c>
      <c r="D145" s="93">
        <v>94000</v>
      </c>
      <c r="E145" s="34">
        <v>103000</v>
      </c>
      <c r="F145" s="34">
        <v>58000</v>
      </c>
      <c r="G145" s="34">
        <v>58000</v>
      </c>
    </row>
    <row r="146" spans="1:7" x14ac:dyDescent="0.25">
      <c r="A146" s="22"/>
      <c r="B146" s="23" t="s">
        <v>255</v>
      </c>
      <c r="C146" s="24" t="s">
        <v>256</v>
      </c>
      <c r="D146" s="93">
        <f>240000+120000+2*12*2000</f>
        <v>408000</v>
      </c>
      <c r="E146" s="34">
        <f>300000+100000</f>
        <v>400000</v>
      </c>
      <c r="F146" s="34">
        <v>186000</v>
      </c>
      <c r="G146" s="34">
        <v>223000</v>
      </c>
    </row>
    <row r="147" spans="1:7" x14ac:dyDescent="0.25">
      <c r="A147" s="22"/>
      <c r="B147" s="23" t="s">
        <v>257</v>
      </c>
      <c r="C147" s="24" t="s">
        <v>258</v>
      </c>
      <c r="D147" s="102">
        <v>45000</v>
      </c>
      <c r="E147" s="103">
        <v>45000</v>
      </c>
      <c r="F147" s="103">
        <v>42600</v>
      </c>
      <c r="G147" s="103">
        <v>42600</v>
      </c>
    </row>
    <row r="148" spans="1:7" x14ac:dyDescent="0.25">
      <c r="A148" s="22"/>
      <c r="B148" s="23" t="s">
        <v>259</v>
      </c>
      <c r="C148" s="24" t="s">
        <v>260</v>
      </c>
      <c r="D148" s="102">
        <v>150000</v>
      </c>
      <c r="E148" s="103">
        <v>200000</v>
      </c>
      <c r="F148" s="103">
        <v>140000</v>
      </c>
      <c r="G148" s="103">
        <v>195000</v>
      </c>
    </row>
    <row r="149" spans="1:7" x14ac:dyDescent="0.25">
      <c r="A149" s="22"/>
      <c r="B149" s="23" t="s">
        <v>261</v>
      </c>
      <c r="C149" s="24" t="s">
        <v>262</v>
      </c>
      <c r="D149" s="102">
        <v>20000</v>
      </c>
      <c r="E149" s="103">
        <v>20000</v>
      </c>
      <c r="F149" s="103">
        <v>22260</v>
      </c>
      <c r="G149" s="103">
        <v>23740</v>
      </c>
    </row>
    <row r="150" spans="1:7" x14ac:dyDescent="0.25">
      <c r="A150" s="22"/>
      <c r="B150" s="23" t="s">
        <v>263</v>
      </c>
      <c r="C150" s="24" t="s">
        <v>264</v>
      </c>
      <c r="D150" s="102">
        <v>200000</v>
      </c>
      <c r="E150" s="103">
        <v>140000</v>
      </c>
      <c r="F150" s="103">
        <v>37400</v>
      </c>
      <c r="G150" s="103">
        <v>59500</v>
      </c>
    </row>
    <row r="151" spans="1:7" s="127" customFormat="1" x14ac:dyDescent="0.25">
      <c r="A151" s="22"/>
      <c r="B151" s="23" t="s">
        <v>265</v>
      </c>
      <c r="C151" s="24" t="s">
        <v>266</v>
      </c>
      <c r="D151" s="102">
        <v>380000</v>
      </c>
      <c r="E151" s="103">
        <v>0</v>
      </c>
      <c r="F151" s="103">
        <v>30000</v>
      </c>
      <c r="G151" s="103">
        <v>30000</v>
      </c>
    </row>
    <row r="152" spans="1:7" x14ac:dyDescent="0.25">
      <c r="A152" s="22"/>
      <c r="B152" s="23" t="s">
        <v>267</v>
      </c>
      <c r="C152" s="24" t="s">
        <v>268</v>
      </c>
      <c r="D152" s="102">
        <v>30000</v>
      </c>
      <c r="E152" s="103">
        <v>30000</v>
      </c>
      <c r="F152" s="103">
        <v>0</v>
      </c>
      <c r="G152" s="103">
        <v>0</v>
      </c>
    </row>
    <row r="153" spans="1:7" x14ac:dyDescent="0.25">
      <c r="A153" s="22"/>
      <c r="B153" s="23" t="s">
        <v>269</v>
      </c>
      <c r="C153" s="24" t="s">
        <v>270</v>
      </c>
      <c r="D153" s="93">
        <v>250000</v>
      </c>
      <c r="E153" s="34">
        <v>250000</v>
      </c>
      <c r="F153" s="34">
        <v>8000</v>
      </c>
      <c r="G153" s="34">
        <v>24000</v>
      </c>
    </row>
    <row r="154" spans="1:7" x14ac:dyDescent="0.25">
      <c r="A154" s="22"/>
      <c r="B154" s="23" t="s">
        <v>271</v>
      </c>
      <c r="C154" s="24" t="s">
        <v>272</v>
      </c>
      <c r="D154" s="93"/>
      <c r="E154" s="34">
        <v>15000</v>
      </c>
      <c r="F154" s="34">
        <v>0</v>
      </c>
      <c r="G154" s="34">
        <v>0</v>
      </c>
    </row>
    <row r="155" spans="1:7" x14ac:dyDescent="0.25">
      <c r="A155" s="128" t="s">
        <v>273</v>
      </c>
      <c r="B155" s="129"/>
      <c r="C155" s="130"/>
      <c r="D155" s="75">
        <f>SUM(D156:D166)</f>
        <v>415000</v>
      </c>
      <c r="E155" s="31">
        <f>SUM(E156:E166)</f>
        <v>452000</v>
      </c>
      <c r="F155" s="31">
        <f>SUM(F156:F166)</f>
        <v>320682.05</v>
      </c>
      <c r="G155" s="31">
        <f>SUM(G156:G166)</f>
        <v>353704.65</v>
      </c>
    </row>
    <row r="156" spans="1:7" x14ac:dyDescent="0.25">
      <c r="A156" s="22"/>
      <c r="B156" s="23" t="s">
        <v>274</v>
      </c>
      <c r="C156" s="24" t="s">
        <v>275</v>
      </c>
      <c r="D156" s="93">
        <v>100000</v>
      </c>
      <c r="E156" s="34">
        <v>120000</v>
      </c>
      <c r="F156" s="34">
        <v>80018</v>
      </c>
      <c r="G156" s="34">
        <v>89776.69</v>
      </c>
    </row>
    <row r="157" spans="1:7" x14ac:dyDescent="0.25">
      <c r="A157" s="66"/>
      <c r="B157" s="23" t="s">
        <v>276</v>
      </c>
      <c r="C157" s="24" t="s">
        <v>277</v>
      </c>
      <c r="D157" s="102">
        <v>120000</v>
      </c>
      <c r="E157" s="103">
        <v>120000</v>
      </c>
      <c r="F157" s="103">
        <v>105031.4</v>
      </c>
      <c r="G157" s="103">
        <v>118923.4</v>
      </c>
    </row>
    <row r="158" spans="1:7" x14ac:dyDescent="0.25">
      <c r="A158" s="22"/>
      <c r="B158" s="23" t="s">
        <v>278</v>
      </c>
      <c r="C158" s="24" t="s">
        <v>279</v>
      </c>
      <c r="D158" s="102">
        <v>70000</v>
      </c>
      <c r="E158" s="103">
        <v>85000</v>
      </c>
      <c r="F158" s="103">
        <v>64380.65</v>
      </c>
      <c r="G158" s="103">
        <v>68075.56</v>
      </c>
    </row>
    <row r="159" spans="1:7" x14ac:dyDescent="0.25">
      <c r="A159" s="22"/>
      <c r="B159" s="23" t="s">
        <v>280</v>
      </c>
      <c r="C159" s="24" t="s">
        <v>281</v>
      </c>
      <c r="D159" s="93">
        <v>35000</v>
      </c>
      <c r="E159" s="34">
        <v>35000</v>
      </c>
      <c r="F159" s="34">
        <v>32480</v>
      </c>
      <c r="G159" s="34">
        <v>32480</v>
      </c>
    </row>
    <row r="160" spans="1:7" x14ac:dyDescent="0.25">
      <c r="A160" s="22"/>
      <c r="B160" s="23" t="s">
        <v>282</v>
      </c>
      <c r="C160" s="24" t="s">
        <v>283</v>
      </c>
      <c r="D160" s="93">
        <v>5000</v>
      </c>
      <c r="E160" s="34">
        <v>8000</v>
      </c>
      <c r="F160" s="34">
        <v>2400</v>
      </c>
      <c r="G160" s="34">
        <v>4138</v>
      </c>
    </row>
    <row r="161" spans="1:7" x14ac:dyDescent="0.25">
      <c r="A161" s="22"/>
      <c r="B161" s="23" t="s">
        <v>284</v>
      </c>
      <c r="C161" s="24" t="s">
        <v>285</v>
      </c>
      <c r="D161" s="93">
        <v>40000</v>
      </c>
      <c r="E161" s="34">
        <v>35000</v>
      </c>
      <c r="F161" s="34">
        <v>15125</v>
      </c>
      <c r="G161" s="34">
        <v>15125</v>
      </c>
    </row>
    <row r="162" spans="1:7" x14ac:dyDescent="0.25">
      <c r="A162" s="22"/>
      <c r="B162" s="23" t="s">
        <v>286</v>
      </c>
      <c r="C162" s="24" t="s">
        <v>287</v>
      </c>
      <c r="D162" s="93">
        <v>5000</v>
      </c>
      <c r="E162" s="34">
        <v>6000</v>
      </c>
      <c r="F162" s="34">
        <v>0</v>
      </c>
      <c r="G162" s="34">
        <v>0</v>
      </c>
    </row>
    <row r="163" spans="1:7" x14ac:dyDescent="0.25">
      <c r="A163" s="22"/>
      <c r="B163" s="23" t="s">
        <v>288</v>
      </c>
      <c r="C163" s="24" t="s">
        <v>289</v>
      </c>
      <c r="D163" s="102">
        <v>10000</v>
      </c>
      <c r="E163" s="103">
        <v>10000</v>
      </c>
      <c r="F163" s="103">
        <v>1406</v>
      </c>
      <c r="G163" s="103">
        <v>1406</v>
      </c>
    </row>
    <row r="164" spans="1:7" x14ac:dyDescent="0.25">
      <c r="A164" s="22"/>
      <c r="B164" s="23" t="s">
        <v>290</v>
      </c>
      <c r="C164" s="24" t="s">
        <v>291</v>
      </c>
      <c r="D164" s="93">
        <v>5000</v>
      </c>
      <c r="E164" s="94">
        <v>10000</v>
      </c>
      <c r="F164" s="94">
        <v>4310</v>
      </c>
      <c r="G164" s="94">
        <v>7349</v>
      </c>
    </row>
    <row r="165" spans="1:7" x14ac:dyDescent="0.25">
      <c r="A165" s="22"/>
      <c r="B165" s="23" t="s">
        <v>292</v>
      </c>
      <c r="C165" s="24" t="s">
        <v>293</v>
      </c>
      <c r="D165" s="93">
        <v>5000</v>
      </c>
      <c r="E165" s="94">
        <v>3000</v>
      </c>
      <c r="F165" s="94">
        <v>0</v>
      </c>
      <c r="G165" s="94">
        <v>900</v>
      </c>
    </row>
    <row r="166" spans="1:7" x14ac:dyDescent="0.25">
      <c r="A166" s="22"/>
      <c r="B166" s="23" t="s">
        <v>294</v>
      </c>
      <c r="C166" s="24" t="s">
        <v>295</v>
      </c>
      <c r="D166" s="93">
        <v>20000</v>
      </c>
      <c r="E166" s="34">
        <v>20000</v>
      </c>
      <c r="F166" s="34">
        <v>15531</v>
      </c>
      <c r="G166" s="34">
        <v>15531</v>
      </c>
    </row>
    <row r="167" spans="1:7" x14ac:dyDescent="0.25">
      <c r="A167" s="128" t="s">
        <v>296</v>
      </c>
      <c r="B167" s="129"/>
      <c r="C167" s="130"/>
      <c r="D167" s="75">
        <f>SUM(D168:D181)</f>
        <v>721355</v>
      </c>
      <c r="E167" s="31">
        <f>SUM(E168:E181)</f>
        <v>903824</v>
      </c>
      <c r="F167" s="31">
        <f>SUM(F168:F181)</f>
        <v>445138.21000000008</v>
      </c>
      <c r="G167" s="31">
        <f>SUM(G168:G181)</f>
        <v>481361.80000000005</v>
      </c>
    </row>
    <row r="168" spans="1:7" x14ac:dyDescent="0.25">
      <c r="A168" s="22"/>
      <c r="B168" s="23" t="s">
        <v>297</v>
      </c>
      <c r="C168" s="24" t="s">
        <v>298</v>
      </c>
      <c r="D168" s="131">
        <v>320000</v>
      </c>
      <c r="E168" s="132">
        <v>500000</v>
      </c>
      <c r="F168" s="132">
        <v>197033.45</v>
      </c>
      <c r="G168" s="132">
        <v>203087.45</v>
      </c>
    </row>
    <row r="169" spans="1:7" x14ac:dyDescent="0.25">
      <c r="A169" s="66"/>
      <c r="B169" s="23" t="s">
        <v>299</v>
      </c>
      <c r="C169" s="24" t="s">
        <v>300</v>
      </c>
      <c r="D169" s="93">
        <v>7000</v>
      </c>
      <c r="E169" s="34">
        <v>7000</v>
      </c>
      <c r="F169" s="34">
        <v>9148</v>
      </c>
      <c r="G169" s="34">
        <v>9148</v>
      </c>
    </row>
    <row r="170" spans="1:7" x14ac:dyDescent="0.25">
      <c r="A170" s="22"/>
      <c r="B170" s="23" t="s">
        <v>301</v>
      </c>
      <c r="C170" s="24" t="s">
        <v>302</v>
      </c>
      <c r="D170" s="131">
        <v>25000</v>
      </c>
      <c r="E170" s="132">
        <v>25000</v>
      </c>
      <c r="F170" s="132">
        <v>13281.14</v>
      </c>
      <c r="G170" s="132">
        <v>21820.34</v>
      </c>
    </row>
    <row r="171" spans="1:7" x14ac:dyDescent="0.25">
      <c r="A171" s="22"/>
      <c r="B171" s="23" t="s">
        <v>303</v>
      </c>
      <c r="C171" s="24" t="s">
        <v>304</v>
      </c>
      <c r="D171" s="93">
        <v>40000</v>
      </c>
      <c r="E171" s="34">
        <v>40000</v>
      </c>
      <c r="F171" s="34">
        <v>51342.02</v>
      </c>
      <c r="G171" s="34">
        <v>32158.37</v>
      </c>
    </row>
    <row r="172" spans="1:7" x14ac:dyDescent="0.25">
      <c r="A172" s="22"/>
      <c r="B172" s="23" t="s">
        <v>305</v>
      </c>
      <c r="C172" s="24" t="s">
        <v>306</v>
      </c>
      <c r="D172" s="93">
        <v>32000</v>
      </c>
      <c r="E172" s="34">
        <v>30000</v>
      </c>
      <c r="F172" s="34">
        <v>15100.51</v>
      </c>
      <c r="G172" s="34">
        <v>18752.68</v>
      </c>
    </row>
    <row r="173" spans="1:7" x14ac:dyDescent="0.25">
      <c r="A173" s="22"/>
      <c r="B173" s="23" t="s">
        <v>307</v>
      </c>
      <c r="C173" s="24" t="s">
        <v>308</v>
      </c>
      <c r="D173" s="93">
        <v>50000</v>
      </c>
      <c r="E173" s="34">
        <v>40000</v>
      </c>
      <c r="F173" s="34">
        <v>2289</v>
      </c>
      <c r="G173" s="34">
        <v>3984</v>
      </c>
    </row>
    <row r="174" spans="1:7" x14ac:dyDescent="0.25">
      <c r="A174" s="22"/>
      <c r="B174" s="23" t="s">
        <v>309</v>
      </c>
      <c r="C174" s="24" t="s">
        <v>310</v>
      </c>
      <c r="D174" s="93">
        <v>35000</v>
      </c>
      <c r="E174" s="34">
        <v>30000</v>
      </c>
      <c r="F174" s="34">
        <v>32685</v>
      </c>
      <c r="G174" s="34">
        <v>26685</v>
      </c>
    </row>
    <row r="175" spans="1:7" x14ac:dyDescent="0.25">
      <c r="A175" s="22"/>
      <c r="B175" s="23" t="s">
        <v>311</v>
      </c>
      <c r="C175" s="24" t="s">
        <v>312</v>
      </c>
      <c r="D175" s="93">
        <v>30000</v>
      </c>
      <c r="E175" s="34">
        <v>20000</v>
      </c>
      <c r="F175" s="34">
        <v>0</v>
      </c>
      <c r="G175" s="34">
        <v>0</v>
      </c>
    </row>
    <row r="176" spans="1:7" x14ac:dyDescent="0.25">
      <c r="A176" s="22"/>
      <c r="B176" s="23" t="s">
        <v>313</v>
      </c>
      <c r="C176" s="24" t="s">
        <v>314</v>
      </c>
      <c r="D176" s="93">
        <v>50000</v>
      </c>
      <c r="E176" s="34">
        <v>40000</v>
      </c>
      <c r="F176" s="34">
        <v>16128.04</v>
      </c>
      <c r="G176" s="34">
        <v>16500.04</v>
      </c>
    </row>
    <row r="177" spans="1:7" x14ac:dyDescent="0.25">
      <c r="A177" s="22"/>
      <c r="B177" s="23" t="s">
        <v>315</v>
      </c>
      <c r="C177" s="24" t="s">
        <v>316</v>
      </c>
      <c r="D177" s="93">
        <v>15000</v>
      </c>
      <c r="E177" s="34">
        <v>20000</v>
      </c>
      <c r="F177" s="34">
        <v>13439.15</v>
      </c>
      <c r="G177" s="34">
        <v>14475.15</v>
      </c>
    </row>
    <row r="178" spans="1:7" x14ac:dyDescent="0.25">
      <c r="A178" s="22"/>
      <c r="B178" s="23" t="s">
        <v>317</v>
      </c>
      <c r="C178" s="24" t="s">
        <v>318</v>
      </c>
      <c r="D178" s="93">
        <v>75000</v>
      </c>
      <c r="E178" s="34">
        <v>75000</v>
      </c>
      <c r="F178" s="34">
        <v>52151.39</v>
      </c>
      <c r="G178" s="34">
        <v>60437.78</v>
      </c>
    </row>
    <row r="179" spans="1:7" ht="15" customHeight="1" x14ac:dyDescent="0.25">
      <c r="A179" s="22"/>
      <c r="B179" s="23" t="s">
        <v>319</v>
      </c>
      <c r="C179" s="24" t="s">
        <v>320</v>
      </c>
      <c r="D179" s="93">
        <v>15000</v>
      </c>
      <c r="E179" s="34">
        <f>12*2500*1.21+13700</f>
        <v>50000</v>
      </c>
      <c r="F179" s="34">
        <v>11.73</v>
      </c>
      <c r="G179" s="34">
        <v>1784.21</v>
      </c>
    </row>
    <row r="180" spans="1:7" ht="15" customHeight="1" thickBot="1" x14ac:dyDescent="0.3">
      <c r="A180" s="133"/>
      <c r="B180" s="134" t="s">
        <v>321</v>
      </c>
      <c r="C180" s="52" t="s">
        <v>322</v>
      </c>
      <c r="D180" s="135">
        <f>19955+7400</f>
        <v>27355</v>
      </c>
      <c r="E180" s="136">
        <v>26824</v>
      </c>
      <c r="F180" s="136">
        <v>42528.78</v>
      </c>
      <c r="G180" s="148">
        <f>72528.78-23500</f>
        <v>49028.78</v>
      </c>
    </row>
    <row r="181" spans="1:7" ht="15.75" thickBot="1" x14ac:dyDescent="0.3">
      <c r="A181" s="133"/>
      <c r="B181" s="134" t="s">
        <v>328</v>
      </c>
      <c r="C181" s="52" t="s">
        <v>327</v>
      </c>
      <c r="D181" s="135"/>
      <c r="E181" s="136"/>
      <c r="F181" s="136"/>
      <c r="G181" s="148">
        <v>23500</v>
      </c>
    </row>
    <row r="182" spans="1:7" ht="15.75" thickBot="1" x14ac:dyDescent="0.3">
      <c r="A182" s="137" t="s">
        <v>323</v>
      </c>
      <c r="B182" s="54"/>
      <c r="C182" s="138"/>
      <c r="D182" s="139">
        <f>D167+D155+D143+D136+D135+D124+D121+D112+D108+D104+D99+D95+D89+D77+D69+D54+D42</f>
        <v>20214960</v>
      </c>
      <c r="E182" s="56">
        <f>E167+E155+E143+E136+E135+E124+E121+E112+E108+E104+E99+E95+E89+E77+E69+E54+E42</f>
        <v>20817999.600000001</v>
      </c>
      <c r="F182" s="56">
        <f>F167+F155+F143+F136+F135+F124+F121+F112+F108+F104+F99+F95+F89+F77+F69+F54+F42</f>
        <v>10947430.460000001</v>
      </c>
      <c r="G182" s="56">
        <f>G167+G155+G143+G136+G135+G124+G121+G112+G108+G104+G99+G95+G89+G77+G69+G54+G42</f>
        <v>11604925.25</v>
      </c>
    </row>
    <row r="183" spans="1:7" ht="15.75" thickBot="1" x14ac:dyDescent="0.3">
      <c r="A183" s="140"/>
      <c r="B183" s="141"/>
      <c r="C183" s="6"/>
    </row>
    <row r="184" spans="1:7" ht="15.75" thickBot="1" x14ac:dyDescent="0.3">
      <c r="A184" s="137" t="s">
        <v>324</v>
      </c>
      <c r="B184" s="142"/>
      <c r="C184" s="143"/>
      <c r="D184" s="144">
        <f>D38-D182</f>
        <v>-1700000</v>
      </c>
      <c r="E184" s="144">
        <f>E38-E182</f>
        <v>-1314999.6000000015</v>
      </c>
      <c r="F184" s="144">
        <f>F38-F182</f>
        <v>7277805.3900000006</v>
      </c>
      <c r="G184" s="144">
        <f>G38-G182</f>
        <v>6794581.2900000028</v>
      </c>
    </row>
    <row r="185" spans="1:7" x14ac:dyDescent="0.25">
      <c r="C185" s="27"/>
    </row>
    <row r="186" spans="1:7" x14ac:dyDescent="0.25">
      <c r="C186" s="27"/>
    </row>
    <row r="187" spans="1:7" x14ac:dyDescent="0.25">
      <c r="C187" s="27"/>
    </row>
    <row r="188" spans="1:7" x14ac:dyDescent="0.25">
      <c r="C188" s="27"/>
    </row>
    <row r="189" spans="1:7" x14ac:dyDescent="0.25">
      <c r="C189" s="27"/>
    </row>
    <row r="190" spans="1:7" x14ac:dyDescent="0.25">
      <c r="C190" s="27"/>
    </row>
    <row r="191" spans="1:7" x14ac:dyDescent="0.25">
      <c r="C191" s="27"/>
    </row>
    <row r="192" spans="1:7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  <row r="237" spans="3:3" x14ac:dyDescent="0.25">
      <c r="C237" s="27"/>
    </row>
    <row r="238" spans="3:3" x14ac:dyDescent="0.25">
      <c r="C238" s="27"/>
    </row>
    <row r="239" spans="3:3" x14ac:dyDescent="0.25">
      <c r="C239" s="27"/>
    </row>
    <row r="240" spans="3:3" x14ac:dyDescent="0.25">
      <c r="C240" s="27"/>
    </row>
    <row r="241" spans="3:3" x14ac:dyDescent="0.25">
      <c r="C241" s="27"/>
    </row>
    <row r="242" spans="3:3" x14ac:dyDescent="0.25">
      <c r="C242" s="27"/>
    </row>
    <row r="243" spans="3:3" x14ac:dyDescent="0.25">
      <c r="C243" s="27"/>
    </row>
    <row r="244" spans="3:3" x14ac:dyDescent="0.25">
      <c r="C244" s="27"/>
    </row>
    <row r="245" spans="3:3" x14ac:dyDescent="0.25">
      <c r="C245" s="27"/>
    </row>
    <row r="246" spans="3:3" x14ac:dyDescent="0.25">
      <c r="C246" s="27"/>
    </row>
    <row r="247" spans="3:3" x14ac:dyDescent="0.25">
      <c r="C247" s="27"/>
    </row>
    <row r="248" spans="3:3" x14ac:dyDescent="0.25">
      <c r="C248" s="27"/>
    </row>
    <row r="249" spans="3:3" x14ac:dyDescent="0.25">
      <c r="C249" s="27"/>
    </row>
    <row r="250" spans="3:3" x14ac:dyDescent="0.25">
      <c r="C250" s="27"/>
    </row>
    <row r="251" spans="3:3" x14ac:dyDescent="0.25">
      <c r="C251" s="27"/>
    </row>
    <row r="252" spans="3:3" x14ac:dyDescent="0.25">
      <c r="C252" s="27"/>
    </row>
    <row r="253" spans="3:3" x14ac:dyDescent="0.25">
      <c r="C253" s="27"/>
    </row>
    <row r="254" spans="3:3" x14ac:dyDescent="0.25">
      <c r="C254" s="27"/>
    </row>
    <row r="255" spans="3:3" x14ac:dyDescent="0.25">
      <c r="C255" s="27"/>
    </row>
    <row r="256" spans="3:3" x14ac:dyDescent="0.25">
      <c r="C256" s="27"/>
    </row>
    <row r="257" spans="3:3" x14ac:dyDescent="0.25">
      <c r="C257" s="27"/>
    </row>
    <row r="258" spans="3:3" x14ac:dyDescent="0.25">
      <c r="C258" s="27"/>
    </row>
    <row r="259" spans="3:3" x14ac:dyDescent="0.25">
      <c r="C259" s="27"/>
    </row>
    <row r="260" spans="3:3" x14ac:dyDescent="0.25">
      <c r="C260" s="27"/>
    </row>
    <row r="261" spans="3:3" x14ac:dyDescent="0.25">
      <c r="C261" s="27"/>
    </row>
    <row r="262" spans="3:3" x14ac:dyDescent="0.25">
      <c r="C262" s="27"/>
    </row>
    <row r="263" spans="3:3" x14ac:dyDescent="0.25">
      <c r="C263" s="27"/>
    </row>
    <row r="264" spans="3:3" x14ac:dyDescent="0.25">
      <c r="C264" s="27"/>
    </row>
    <row r="265" spans="3:3" x14ac:dyDescent="0.25">
      <c r="C265" s="27"/>
    </row>
    <row r="266" spans="3:3" x14ac:dyDescent="0.25">
      <c r="C266" s="27"/>
    </row>
    <row r="267" spans="3:3" x14ac:dyDescent="0.25">
      <c r="C267" s="27"/>
    </row>
    <row r="268" spans="3:3" x14ac:dyDescent="0.25">
      <c r="C268" s="27"/>
    </row>
    <row r="269" spans="3:3" x14ac:dyDescent="0.25">
      <c r="C269" s="27"/>
    </row>
    <row r="270" spans="3:3" x14ac:dyDescent="0.25">
      <c r="C270" s="27"/>
    </row>
    <row r="271" spans="3:3" x14ac:dyDescent="0.25">
      <c r="C271" s="27"/>
    </row>
    <row r="272" spans="3:3" x14ac:dyDescent="0.25">
      <c r="C272" s="27"/>
    </row>
    <row r="273" spans="3:3" x14ac:dyDescent="0.25">
      <c r="C273" s="27"/>
    </row>
    <row r="274" spans="3:3" x14ac:dyDescent="0.25">
      <c r="C274" s="27"/>
    </row>
    <row r="275" spans="3:3" x14ac:dyDescent="0.25">
      <c r="C275" s="27"/>
    </row>
    <row r="276" spans="3:3" x14ac:dyDescent="0.25">
      <c r="C276" s="27"/>
    </row>
    <row r="277" spans="3:3" x14ac:dyDescent="0.25">
      <c r="C277" s="27"/>
    </row>
    <row r="278" spans="3:3" x14ac:dyDescent="0.25">
      <c r="C278" s="27"/>
    </row>
    <row r="279" spans="3:3" x14ac:dyDescent="0.25">
      <c r="C279" s="27"/>
    </row>
    <row r="280" spans="3:3" x14ac:dyDescent="0.25">
      <c r="C280" s="27"/>
    </row>
    <row r="281" spans="3:3" x14ac:dyDescent="0.25">
      <c r="C281" s="27"/>
    </row>
    <row r="282" spans="3:3" x14ac:dyDescent="0.25">
      <c r="C282" s="27"/>
    </row>
    <row r="283" spans="3:3" x14ac:dyDescent="0.25">
      <c r="C283" s="27"/>
    </row>
    <row r="284" spans="3:3" x14ac:dyDescent="0.25">
      <c r="C284" s="27"/>
    </row>
    <row r="285" spans="3:3" x14ac:dyDescent="0.25">
      <c r="C285" s="27"/>
    </row>
    <row r="286" spans="3:3" x14ac:dyDescent="0.25">
      <c r="C286" s="27"/>
    </row>
    <row r="287" spans="3:3" x14ac:dyDescent="0.25">
      <c r="C287" s="27"/>
    </row>
    <row r="288" spans="3:3" x14ac:dyDescent="0.25">
      <c r="C288" s="27"/>
    </row>
    <row r="289" spans="3:3" x14ac:dyDescent="0.25">
      <c r="C289" s="27"/>
    </row>
    <row r="290" spans="3:3" x14ac:dyDescent="0.25">
      <c r="C290" s="27"/>
    </row>
    <row r="291" spans="3:3" x14ac:dyDescent="0.25">
      <c r="C291" s="27"/>
    </row>
    <row r="292" spans="3:3" x14ac:dyDescent="0.25">
      <c r="C292" s="27"/>
    </row>
    <row r="293" spans="3:3" x14ac:dyDescent="0.25">
      <c r="C293" s="27"/>
    </row>
    <row r="294" spans="3:3" x14ac:dyDescent="0.25">
      <c r="C294" s="27"/>
    </row>
    <row r="295" spans="3:3" x14ac:dyDescent="0.25">
      <c r="C295" s="27"/>
    </row>
    <row r="296" spans="3:3" x14ac:dyDescent="0.25">
      <c r="C296" s="27"/>
    </row>
    <row r="297" spans="3:3" x14ac:dyDescent="0.25">
      <c r="C297" s="27"/>
    </row>
    <row r="298" spans="3:3" x14ac:dyDescent="0.25">
      <c r="C298" s="27"/>
    </row>
    <row r="299" spans="3:3" x14ac:dyDescent="0.25">
      <c r="C299" s="27"/>
    </row>
    <row r="300" spans="3:3" x14ac:dyDescent="0.25">
      <c r="C300" s="27"/>
    </row>
    <row r="301" spans="3:3" x14ac:dyDescent="0.25">
      <c r="C301" s="27"/>
    </row>
    <row r="302" spans="3:3" x14ac:dyDescent="0.25">
      <c r="C302" s="27"/>
    </row>
    <row r="303" spans="3:3" x14ac:dyDescent="0.25">
      <c r="C303" s="27"/>
    </row>
    <row r="304" spans="3:3" x14ac:dyDescent="0.25">
      <c r="C304" s="27"/>
    </row>
    <row r="305" spans="3:3" x14ac:dyDescent="0.25">
      <c r="C305" s="27"/>
    </row>
    <row r="306" spans="3:3" x14ac:dyDescent="0.25">
      <c r="C306" s="27"/>
    </row>
    <row r="307" spans="3:3" x14ac:dyDescent="0.25">
      <c r="C307" s="27"/>
    </row>
    <row r="308" spans="3:3" x14ac:dyDescent="0.25">
      <c r="C308" s="27"/>
    </row>
    <row r="309" spans="3:3" x14ac:dyDescent="0.25">
      <c r="C309" s="27"/>
    </row>
    <row r="310" spans="3:3" x14ac:dyDescent="0.25">
      <c r="C310" s="27"/>
    </row>
    <row r="311" spans="3:3" x14ac:dyDescent="0.25">
      <c r="C311" s="27"/>
    </row>
    <row r="312" spans="3:3" x14ac:dyDescent="0.25">
      <c r="C312" s="27"/>
    </row>
    <row r="313" spans="3:3" x14ac:dyDescent="0.25">
      <c r="C313" s="27"/>
    </row>
    <row r="314" spans="3:3" x14ac:dyDescent="0.25">
      <c r="C314" s="27"/>
    </row>
    <row r="315" spans="3:3" x14ac:dyDescent="0.25">
      <c r="C315" s="27"/>
    </row>
    <row r="316" spans="3:3" x14ac:dyDescent="0.25">
      <c r="C316" s="27"/>
    </row>
    <row r="317" spans="3:3" x14ac:dyDescent="0.25">
      <c r="C317" s="27"/>
    </row>
    <row r="318" spans="3:3" x14ac:dyDescent="0.25">
      <c r="C318" s="27"/>
    </row>
    <row r="319" spans="3:3" x14ac:dyDescent="0.25">
      <c r="C319" s="27"/>
    </row>
    <row r="320" spans="3:3" x14ac:dyDescent="0.25">
      <c r="C320" s="27"/>
    </row>
    <row r="321" spans="3:3" x14ac:dyDescent="0.25">
      <c r="C321" s="27"/>
    </row>
    <row r="322" spans="3:3" x14ac:dyDescent="0.25">
      <c r="C322" s="27"/>
    </row>
    <row r="323" spans="3:3" x14ac:dyDescent="0.25">
      <c r="C323" s="27"/>
    </row>
    <row r="324" spans="3:3" x14ac:dyDescent="0.25">
      <c r="C324" s="27"/>
    </row>
    <row r="325" spans="3:3" x14ac:dyDescent="0.25">
      <c r="C325" s="27"/>
    </row>
    <row r="326" spans="3:3" x14ac:dyDescent="0.25">
      <c r="C326" s="27"/>
    </row>
    <row r="327" spans="3:3" x14ac:dyDescent="0.25">
      <c r="C327" s="27"/>
    </row>
    <row r="328" spans="3:3" x14ac:dyDescent="0.25">
      <c r="C328" s="27"/>
    </row>
    <row r="329" spans="3:3" x14ac:dyDescent="0.25">
      <c r="C329" s="27"/>
    </row>
    <row r="330" spans="3:3" x14ac:dyDescent="0.25">
      <c r="C330" s="27"/>
    </row>
    <row r="331" spans="3:3" x14ac:dyDescent="0.25">
      <c r="C331" s="27"/>
    </row>
    <row r="332" spans="3:3" x14ac:dyDescent="0.25">
      <c r="C332" s="27"/>
    </row>
    <row r="333" spans="3:3" x14ac:dyDescent="0.25">
      <c r="C333" s="27"/>
    </row>
    <row r="334" spans="3:3" x14ac:dyDescent="0.25">
      <c r="C334" s="27"/>
    </row>
    <row r="335" spans="3:3" x14ac:dyDescent="0.25">
      <c r="C335" s="27"/>
    </row>
    <row r="336" spans="3:3" x14ac:dyDescent="0.25">
      <c r="C336" s="27"/>
    </row>
    <row r="337" spans="3:3" x14ac:dyDescent="0.25">
      <c r="C337" s="27"/>
    </row>
    <row r="338" spans="3:3" x14ac:dyDescent="0.25">
      <c r="C338" s="27"/>
    </row>
    <row r="339" spans="3:3" x14ac:dyDescent="0.25">
      <c r="C339" s="27"/>
    </row>
    <row r="340" spans="3:3" x14ac:dyDescent="0.25">
      <c r="C340" s="27"/>
    </row>
    <row r="341" spans="3:3" x14ac:dyDescent="0.25">
      <c r="C341" s="27"/>
    </row>
    <row r="342" spans="3:3" x14ac:dyDescent="0.25">
      <c r="C342" s="27"/>
    </row>
    <row r="343" spans="3:3" x14ac:dyDescent="0.25">
      <c r="C343" s="27"/>
    </row>
    <row r="344" spans="3:3" x14ac:dyDescent="0.25">
      <c r="C344" s="27"/>
    </row>
    <row r="345" spans="3:3" x14ac:dyDescent="0.25">
      <c r="C345" s="27"/>
    </row>
    <row r="346" spans="3:3" x14ac:dyDescent="0.25">
      <c r="C346" s="27"/>
    </row>
    <row r="347" spans="3:3" x14ac:dyDescent="0.25">
      <c r="C347" s="27"/>
    </row>
    <row r="348" spans="3:3" x14ac:dyDescent="0.25">
      <c r="C348" s="27"/>
    </row>
    <row r="349" spans="3:3" x14ac:dyDescent="0.25">
      <c r="C349" s="27"/>
    </row>
    <row r="350" spans="3:3" x14ac:dyDescent="0.25">
      <c r="C350" s="27"/>
    </row>
    <row r="351" spans="3:3" x14ac:dyDescent="0.25">
      <c r="C351" s="27"/>
    </row>
    <row r="352" spans="3:3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  <row r="471" spans="3:3" x14ac:dyDescent="0.25">
      <c r="C471" s="27"/>
    </row>
    <row r="472" spans="3:3" x14ac:dyDescent="0.25">
      <c r="C472" s="27"/>
    </row>
    <row r="473" spans="3:3" x14ac:dyDescent="0.25">
      <c r="C473" s="27"/>
    </row>
    <row r="474" spans="3:3" x14ac:dyDescent="0.25">
      <c r="C474" s="27"/>
    </row>
    <row r="475" spans="3:3" x14ac:dyDescent="0.25">
      <c r="C475" s="27"/>
    </row>
    <row r="476" spans="3:3" x14ac:dyDescent="0.25">
      <c r="C476" s="27"/>
    </row>
    <row r="477" spans="3:3" x14ac:dyDescent="0.25">
      <c r="C477" s="27"/>
    </row>
    <row r="478" spans="3:3" x14ac:dyDescent="0.25">
      <c r="C478" s="27"/>
    </row>
    <row r="479" spans="3:3" x14ac:dyDescent="0.25">
      <c r="C479" s="27"/>
    </row>
    <row r="480" spans="3:3" x14ac:dyDescent="0.25">
      <c r="C480" s="27"/>
    </row>
    <row r="481" spans="3:3" x14ac:dyDescent="0.25">
      <c r="C481" s="27"/>
    </row>
    <row r="482" spans="3:3" x14ac:dyDescent="0.25">
      <c r="C482" s="27"/>
    </row>
    <row r="483" spans="3:3" x14ac:dyDescent="0.25">
      <c r="C483" s="27"/>
    </row>
    <row r="484" spans="3:3" x14ac:dyDescent="0.25">
      <c r="C484" s="27"/>
    </row>
    <row r="485" spans="3:3" x14ac:dyDescent="0.25">
      <c r="C485" s="27"/>
    </row>
    <row r="486" spans="3:3" x14ac:dyDescent="0.25">
      <c r="C486" s="27"/>
    </row>
    <row r="487" spans="3:3" x14ac:dyDescent="0.25">
      <c r="C487" s="27"/>
    </row>
    <row r="488" spans="3:3" x14ac:dyDescent="0.25">
      <c r="C488" s="27"/>
    </row>
    <row r="489" spans="3:3" x14ac:dyDescent="0.25">
      <c r="C489" s="27"/>
    </row>
    <row r="490" spans="3:3" x14ac:dyDescent="0.25">
      <c r="C490" s="27"/>
    </row>
    <row r="491" spans="3:3" x14ac:dyDescent="0.25">
      <c r="C491" s="27"/>
    </row>
    <row r="492" spans="3:3" x14ac:dyDescent="0.25">
      <c r="C492" s="27"/>
    </row>
    <row r="493" spans="3:3" x14ac:dyDescent="0.25">
      <c r="C493" s="27"/>
    </row>
    <row r="494" spans="3:3" x14ac:dyDescent="0.25">
      <c r="C494" s="27"/>
    </row>
    <row r="495" spans="3:3" x14ac:dyDescent="0.25">
      <c r="C495" s="27"/>
    </row>
    <row r="496" spans="3:3" x14ac:dyDescent="0.25">
      <c r="C496" s="27"/>
    </row>
    <row r="497" spans="3:3" x14ac:dyDescent="0.25">
      <c r="C497" s="27"/>
    </row>
    <row r="498" spans="3:3" x14ac:dyDescent="0.25">
      <c r="C498" s="27"/>
    </row>
    <row r="499" spans="3:3" x14ac:dyDescent="0.25">
      <c r="C499" s="27"/>
    </row>
    <row r="500" spans="3:3" x14ac:dyDescent="0.25">
      <c r="C500" s="27"/>
    </row>
    <row r="501" spans="3:3" x14ac:dyDescent="0.25">
      <c r="C501" s="27"/>
    </row>
    <row r="502" spans="3:3" x14ac:dyDescent="0.25">
      <c r="C502" s="27"/>
    </row>
    <row r="503" spans="3:3" x14ac:dyDescent="0.25">
      <c r="C503" s="27"/>
    </row>
    <row r="504" spans="3:3" x14ac:dyDescent="0.25">
      <c r="C504" s="27"/>
    </row>
    <row r="505" spans="3:3" x14ac:dyDescent="0.25">
      <c r="C505" s="27"/>
    </row>
    <row r="506" spans="3:3" x14ac:dyDescent="0.25">
      <c r="C506" s="27"/>
    </row>
    <row r="507" spans="3:3" x14ac:dyDescent="0.25">
      <c r="C507" s="27"/>
    </row>
    <row r="508" spans="3:3" x14ac:dyDescent="0.25">
      <c r="C508" s="27"/>
    </row>
    <row r="509" spans="3:3" x14ac:dyDescent="0.25">
      <c r="C509" s="27"/>
    </row>
    <row r="510" spans="3:3" x14ac:dyDescent="0.25">
      <c r="C510" s="27"/>
    </row>
    <row r="511" spans="3:3" x14ac:dyDescent="0.25">
      <c r="C511" s="27"/>
    </row>
    <row r="512" spans="3:3" x14ac:dyDescent="0.25">
      <c r="C512" s="27"/>
    </row>
    <row r="513" spans="3:3" x14ac:dyDescent="0.25">
      <c r="C513" s="27"/>
    </row>
    <row r="514" spans="3:3" x14ac:dyDescent="0.25">
      <c r="C514" s="27"/>
    </row>
    <row r="515" spans="3:3" x14ac:dyDescent="0.25">
      <c r="C515" s="27"/>
    </row>
    <row r="516" spans="3:3" x14ac:dyDescent="0.25">
      <c r="C516" s="27"/>
    </row>
    <row r="517" spans="3:3" x14ac:dyDescent="0.25">
      <c r="C517" s="27"/>
    </row>
    <row r="518" spans="3:3" x14ac:dyDescent="0.25">
      <c r="C518" s="27"/>
    </row>
    <row r="519" spans="3:3" x14ac:dyDescent="0.25">
      <c r="C519" s="27"/>
    </row>
    <row r="520" spans="3:3" x14ac:dyDescent="0.25">
      <c r="C520" s="27"/>
    </row>
    <row r="521" spans="3:3" x14ac:dyDescent="0.25">
      <c r="C521" s="27"/>
    </row>
    <row r="522" spans="3:3" x14ac:dyDescent="0.25">
      <c r="C522" s="27"/>
    </row>
    <row r="523" spans="3:3" x14ac:dyDescent="0.25">
      <c r="C523" s="27"/>
    </row>
    <row r="524" spans="3:3" x14ac:dyDescent="0.25">
      <c r="C524" s="27"/>
    </row>
    <row r="525" spans="3:3" x14ac:dyDescent="0.25">
      <c r="C525" s="27"/>
    </row>
    <row r="526" spans="3:3" x14ac:dyDescent="0.25">
      <c r="C526" s="27"/>
    </row>
    <row r="527" spans="3:3" x14ac:dyDescent="0.25">
      <c r="C527" s="27"/>
    </row>
    <row r="528" spans="3:3" x14ac:dyDescent="0.25">
      <c r="C528" s="27"/>
    </row>
    <row r="529" spans="3:3" x14ac:dyDescent="0.25">
      <c r="C529" s="27"/>
    </row>
    <row r="530" spans="3:3" x14ac:dyDescent="0.25">
      <c r="C530" s="27"/>
    </row>
    <row r="531" spans="3:3" x14ac:dyDescent="0.25">
      <c r="C531" s="27"/>
    </row>
    <row r="532" spans="3:3" x14ac:dyDescent="0.25">
      <c r="C532" s="27"/>
    </row>
    <row r="533" spans="3:3" x14ac:dyDescent="0.25">
      <c r="C533" s="27"/>
    </row>
    <row r="534" spans="3:3" x14ac:dyDescent="0.25">
      <c r="C534" s="27"/>
    </row>
    <row r="535" spans="3:3" x14ac:dyDescent="0.25">
      <c r="C535" s="27"/>
    </row>
    <row r="536" spans="3:3" x14ac:dyDescent="0.25">
      <c r="C536" s="27"/>
    </row>
    <row r="537" spans="3:3" x14ac:dyDescent="0.25">
      <c r="C537" s="27"/>
    </row>
    <row r="538" spans="3:3" x14ac:dyDescent="0.25">
      <c r="C538" s="27"/>
    </row>
    <row r="539" spans="3:3" x14ac:dyDescent="0.25">
      <c r="C539" s="27"/>
    </row>
    <row r="540" spans="3:3" x14ac:dyDescent="0.25">
      <c r="C540" s="27"/>
    </row>
    <row r="541" spans="3:3" x14ac:dyDescent="0.25">
      <c r="C541" s="27"/>
    </row>
    <row r="542" spans="3:3" x14ac:dyDescent="0.25">
      <c r="C542" s="27"/>
    </row>
    <row r="543" spans="3:3" x14ac:dyDescent="0.25">
      <c r="C543" s="27"/>
    </row>
    <row r="544" spans="3:3" x14ac:dyDescent="0.25">
      <c r="C544" s="27"/>
    </row>
    <row r="545" spans="3:3" x14ac:dyDescent="0.25">
      <c r="C545" s="27"/>
    </row>
    <row r="546" spans="3:3" x14ac:dyDescent="0.25">
      <c r="C546" s="27"/>
    </row>
    <row r="547" spans="3:3" x14ac:dyDescent="0.25">
      <c r="C547" s="27"/>
    </row>
    <row r="548" spans="3:3" x14ac:dyDescent="0.25">
      <c r="C548" s="27"/>
    </row>
    <row r="549" spans="3:3" x14ac:dyDescent="0.25">
      <c r="C549" s="27"/>
    </row>
    <row r="550" spans="3:3" x14ac:dyDescent="0.25">
      <c r="C550" s="27"/>
    </row>
    <row r="551" spans="3:3" x14ac:dyDescent="0.25">
      <c r="C551" s="27"/>
    </row>
    <row r="552" spans="3:3" x14ac:dyDescent="0.25">
      <c r="C552" s="27"/>
    </row>
    <row r="553" spans="3:3" x14ac:dyDescent="0.25">
      <c r="C553" s="27"/>
    </row>
    <row r="554" spans="3:3" x14ac:dyDescent="0.25">
      <c r="C554" s="27"/>
    </row>
    <row r="555" spans="3:3" x14ac:dyDescent="0.25">
      <c r="C555" s="27"/>
    </row>
    <row r="556" spans="3:3" x14ac:dyDescent="0.25">
      <c r="C556" s="27"/>
    </row>
    <row r="557" spans="3:3" x14ac:dyDescent="0.25">
      <c r="C557" s="27"/>
    </row>
    <row r="558" spans="3:3" x14ac:dyDescent="0.25">
      <c r="C558" s="27"/>
    </row>
    <row r="559" spans="3:3" x14ac:dyDescent="0.25">
      <c r="C559" s="27"/>
    </row>
    <row r="560" spans="3:3" x14ac:dyDescent="0.25">
      <c r="C560" s="27"/>
    </row>
    <row r="561" spans="3:3" x14ac:dyDescent="0.25">
      <c r="C561" s="27"/>
    </row>
    <row r="562" spans="3:3" x14ac:dyDescent="0.25">
      <c r="C562" s="27"/>
    </row>
    <row r="563" spans="3:3" x14ac:dyDescent="0.25">
      <c r="C563" s="27"/>
    </row>
    <row r="564" spans="3:3" x14ac:dyDescent="0.25">
      <c r="C564" s="27"/>
    </row>
    <row r="565" spans="3:3" x14ac:dyDescent="0.25">
      <c r="C565" s="27"/>
    </row>
    <row r="566" spans="3:3" x14ac:dyDescent="0.25">
      <c r="C566" s="27"/>
    </row>
    <row r="567" spans="3:3" x14ac:dyDescent="0.25">
      <c r="C567" s="27"/>
    </row>
    <row r="568" spans="3:3" x14ac:dyDescent="0.25">
      <c r="C568" s="27"/>
    </row>
    <row r="569" spans="3:3" x14ac:dyDescent="0.25">
      <c r="C569" s="27"/>
    </row>
    <row r="570" spans="3:3" x14ac:dyDescent="0.25">
      <c r="C570" s="27"/>
    </row>
    <row r="571" spans="3:3" x14ac:dyDescent="0.25">
      <c r="C571" s="27"/>
    </row>
    <row r="572" spans="3:3" x14ac:dyDescent="0.25">
      <c r="C572" s="27"/>
    </row>
    <row r="573" spans="3:3" x14ac:dyDescent="0.25">
      <c r="C573" s="27"/>
    </row>
    <row r="574" spans="3:3" x14ac:dyDescent="0.25">
      <c r="C574" s="27"/>
    </row>
    <row r="575" spans="3:3" x14ac:dyDescent="0.25">
      <c r="C575" s="27"/>
    </row>
    <row r="576" spans="3:3" x14ac:dyDescent="0.25">
      <c r="C576" s="27"/>
    </row>
    <row r="577" spans="3:3" x14ac:dyDescent="0.25">
      <c r="C577" s="27"/>
    </row>
    <row r="578" spans="3:3" x14ac:dyDescent="0.25">
      <c r="C578" s="27"/>
    </row>
    <row r="579" spans="3:3" x14ac:dyDescent="0.25">
      <c r="C579" s="27"/>
    </row>
    <row r="580" spans="3:3" x14ac:dyDescent="0.25">
      <c r="C580" s="27"/>
    </row>
    <row r="581" spans="3:3" x14ac:dyDescent="0.25">
      <c r="C581" s="27"/>
    </row>
    <row r="582" spans="3:3" x14ac:dyDescent="0.25">
      <c r="C582" s="27"/>
    </row>
    <row r="583" spans="3:3" x14ac:dyDescent="0.25">
      <c r="C583" s="27"/>
    </row>
    <row r="584" spans="3:3" x14ac:dyDescent="0.25">
      <c r="C584" s="27"/>
    </row>
    <row r="585" spans="3:3" x14ac:dyDescent="0.25">
      <c r="C585" s="27"/>
    </row>
    <row r="586" spans="3:3" x14ac:dyDescent="0.25">
      <c r="C586" s="27"/>
    </row>
    <row r="587" spans="3:3" x14ac:dyDescent="0.25">
      <c r="C587" s="27"/>
    </row>
    <row r="588" spans="3:3" x14ac:dyDescent="0.25">
      <c r="C588" s="27"/>
    </row>
    <row r="589" spans="3:3" x14ac:dyDescent="0.25">
      <c r="C589" s="27"/>
    </row>
    <row r="590" spans="3:3" x14ac:dyDescent="0.25">
      <c r="C590" s="27"/>
    </row>
    <row r="591" spans="3:3" x14ac:dyDescent="0.25">
      <c r="C591" s="27"/>
    </row>
    <row r="592" spans="3:3" x14ac:dyDescent="0.25">
      <c r="C592" s="27"/>
    </row>
    <row r="593" spans="3:3" x14ac:dyDescent="0.25">
      <c r="C593" s="27"/>
    </row>
    <row r="594" spans="3:3" x14ac:dyDescent="0.25">
      <c r="C594" s="27"/>
    </row>
    <row r="595" spans="3:3" x14ac:dyDescent="0.25">
      <c r="C595" s="27"/>
    </row>
    <row r="596" spans="3:3" x14ac:dyDescent="0.25">
      <c r="C596" s="27"/>
    </row>
    <row r="597" spans="3:3" x14ac:dyDescent="0.25">
      <c r="C597" s="27"/>
    </row>
    <row r="598" spans="3:3" x14ac:dyDescent="0.25">
      <c r="C598" s="27"/>
    </row>
    <row r="599" spans="3:3" x14ac:dyDescent="0.25">
      <c r="C599" s="27"/>
    </row>
    <row r="600" spans="3:3" x14ac:dyDescent="0.25">
      <c r="C600" s="27"/>
    </row>
    <row r="601" spans="3:3" x14ac:dyDescent="0.25">
      <c r="C601" s="27"/>
    </row>
    <row r="602" spans="3:3" x14ac:dyDescent="0.25">
      <c r="C602" s="27"/>
    </row>
    <row r="603" spans="3:3" x14ac:dyDescent="0.25">
      <c r="C603" s="27"/>
    </row>
    <row r="604" spans="3:3" x14ac:dyDescent="0.25">
      <c r="C604" s="27"/>
    </row>
    <row r="605" spans="3:3" x14ac:dyDescent="0.25">
      <c r="C605" s="27"/>
    </row>
    <row r="606" spans="3:3" x14ac:dyDescent="0.25">
      <c r="C606" s="27"/>
    </row>
    <row r="607" spans="3:3" x14ac:dyDescent="0.25">
      <c r="C607" s="27"/>
    </row>
    <row r="608" spans="3:3" x14ac:dyDescent="0.25">
      <c r="C608" s="27"/>
    </row>
    <row r="609" spans="3:3" x14ac:dyDescent="0.25">
      <c r="C609" s="27"/>
    </row>
    <row r="610" spans="3:3" x14ac:dyDescent="0.25">
      <c r="C610" s="27"/>
    </row>
    <row r="611" spans="3:3" x14ac:dyDescent="0.25">
      <c r="C611" s="27"/>
    </row>
    <row r="612" spans="3:3" x14ac:dyDescent="0.25">
      <c r="C612" s="27"/>
    </row>
    <row r="613" spans="3:3" x14ac:dyDescent="0.25">
      <c r="C613" s="27"/>
    </row>
    <row r="614" spans="3:3" x14ac:dyDescent="0.25">
      <c r="C614" s="27"/>
    </row>
    <row r="615" spans="3:3" x14ac:dyDescent="0.25">
      <c r="C615" s="27"/>
    </row>
    <row r="616" spans="3:3" x14ac:dyDescent="0.25">
      <c r="C616" s="27"/>
    </row>
    <row r="617" spans="3:3" x14ac:dyDescent="0.25">
      <c r="C617" s="27"/>
    </row>
    <row r="618" spans="3:3" x14ac:dyDescent="0.25">
      <c r="C618" s="27"/>
    </row>
    <row r="619" spans="3:3" x14ac:dyDescent="0.25">
      <c r="C619" s="27"/>
    </row>
    <row r="620" spans="3:3" x14ac:dyDescent="0.25">
      <c r="C620" s="27"/>
    </row>
    <row r="621" spans="3:3" x14ac:dyDescent="0.25">
      <c r="C621" s="27"/>
    </row>
    <row r="622" spans="3:3" x14ac:dyDescent="0.25">
      <c r="C622" s="27"/>
    </row>
    <row r="623" spans="3:3" x14ac:dyDescent="0.25">
      <c r="C623" s="27"/>
    </row>
    <row r="624" spans="3:3" x14ac:dyDescent="0.25">
      <c r="C624" s="27"/>
    </row>
    <row r="625" spans="3:3" x14ac:dyDescent="0.25">
      <c r="C625" s="27"/>
    </row>
    <row r="626" spans="3:3" x14ac:dyDescent="0.25">
      <c r="C626" s="27"/>
    </row>
    <row r="627" spans="3:3" x14ac:dyDescent="0.25">
      <c r="C627" s="27"/>
    </row>
    <row r="628" spans="3:3" x14ac:dyDescent="0.25">
      <c r="C628" s="27"/>
    </row>
    <row r="629" spans="3:3" x14ac:dyDescent="0.25">
      <c r="C629" s="27"/>
    </row>
    <row r="630" spans="3:3" x14ac:dyDescent="0.25">
      <c r="C630" s="27"/>
    </row>
    <row r="631" spans="3:3" x14ac:dyDescent="0.25">
      <c r="C631" s="27"/>
    </row>
    <row r="632" spans="3:3" x14ac:dyDescent="0.25">
      <c r="C632" s="27"/>
    </row>
    <row r="633" spans="3:3" x14ac:dyDescent="0.25">
      <c r="C633" s="27"/>
    </row>
    <row r="634" spans="3:3" x14ac:dyDescent="0.25">
      <c r="C634" s="27"/>
    </row>
    <row r="635" spans="3:3" x14ac:dyDescent="0.25">
      <c r="C635" s="27"/>
    </row>
    <row r="636" spans="3:3" x14ac:dyDescent="0.25">
      <c r="C636" s="27"/>
    </row>
    <row r="637" spans="3:3" x14ac:dyDescent="0.25">
      <c r="C637" s="27"/>
    </row>
    <row r="638" spans="3:3" x14ac:dyDescent="0.25">
      <c r="C638" s="27"/>
    </row>
    <row r="639" spans="3:3" x14ac:dyDescent="0.25">
      <c r="C639" s="27"/>
    </row>
    <row r="640" spans="3:3" x14ac:dyDescent="0.25">
      <c r="C640" s="27"/>
    </row>
    <row r="641" spans="3:3" x14ac:dyDescent="0.25">
      <c r="C641" s="27"/>
    </row>
    <row r="642" spans="3:3" x14ac:dyDescent="0.25">
      <c r="C642" s="27"/>
    </row>
    <row r="643" spans="3:3" x14ac:dyDescent="0.25">
      <c r="C643" s="27"/>
    </row>
    <row r="644" spans="3:3" x14ac:dyDescent="0.25">
      <c r="C644" s="27"/>
    </row>
    <row r="645" spans="3:3" x14ac:dyDescent="0.25">
      <c r="C645" s="27"/>
    </row>
    <row r="646" spans="3:3" x14ac:dyDescent="0.25">
      <c r="C646" s="27"/>
    </row>
    <row r="647" spans="3:3" x14ac:dyDescent="0.25">
      <c r="C647" s="27"/>
    </row>
    <row r="648" spans="3:3" x14ac:dyDescent="0.25">
      <c r="C648" s="27"/>
    </row>
    <row r="649" spans="3:3" x14ac:dyDescent="0.25">
      <c r="C649" s="27"/>
    </row>
    <row r="650" spans="3:3" x14ac:dyDescent="0.25">
      <c r="C650" s="27"/>
    </row>
    <row r="651" spans="3:3" x14ac:dyDescent="0.25">
      <c r="C651" s="27"/>
    </row>
    <row r="652" spans="3:3" x14ac:dyDescent="0.25">
      <c r="C652" s="27"/>
    </row>
    <row r="653" spans="3:3" x14ac:dyDescent="0.25">
      <c r="C653" s="27"/>
    </row>
    <row r="654" spans="3:3" x14ac:dyDescent="0.25">
      <c r="C654" s="27"/>
    </row>
    <row r="655" spans="3:3" x14ac:dyDescent="0.25">
      <c r="C655" s="27"/>
    </row>
    <row r="656" spans="3:3" x14ac:dyDescent="0.25">
      <c r="C656" s="27"/>
    </row>
    <row r="657" spans="3:3" x14ac:dyDescent="0.25">
      <c r="C657" s="27"/>
    </row>
    <row r="658" spans="3:3" x14ac:dyDescent="0.25">
      <c r="C658" s="27"/>
    </row>
    <row r="659" spans="3:3" x14ac:dyDescent="0.25">
      <c r="C659" s="27"/>
    </row>
    <row r="660" spans="3:3" x14ac:dyDescent="0.25">
      <c r="C660" s="27"/>
    </row>
    <row r="661" spans="3:3" x14ac:dyDescent="0.25">
      <c r="C661" s="27"/>
    </row>
    <row r="662" spans="3:3" x14ac:dyDescent="0.25">
      <c r="C662" s="27"/>
    </row>
    <row r="663" spans="3:3" x14ac:dyDescent="0.25">
      <c r="C663" s="27"/>
    </row>
    <row r="664" spans="3:3" x14ac:dyDescent="0.25">
      <c r="C664" s="27"/>
    </row>
    <row r="665" spans="3:3" x14ac:dyDescent="0.25">
      <c r="C665" s="27"/>
    </row>
    <row r="666" spans="3:3" x14ac:dyDescent="0.25">
      <c r="C666" s="27"/>
    </row>
    <row r="667" spans="3:3" x14ac:dyDescent="0.25">
      <c r="C667" s="27"/>
    </row>
    <row r="668" spans="3:3" x14ac:dyDescent="0.25">
      <c r="C668" s="27"/>
    </row>
    <row r="669" spans="3:3" x14ac:dyDescent="0.25">
      <c r="C669" s="27"/>
    </row>
    <row r="670" spans="3:3" x14ac:dyDescent="0.25">
      <c r="C670" s="27"/>
    </row>
    <row r="671" spans="3:3" x14ac:dyDescent="0.25">
      <c r="C671" s="27"/>
    </row>
    <row r="672" spans="3:3" x14ac:dyDescent="0.25">
      <c r="C672" s="27"/>
    </row>
    <row r="673" spans="3:3" x14ac:dyDescent="0.25">
      <c r="C673" s="27"/>
    </row>
    <row r="674" spans="3:3" x14ac:dyDescent="0.25">
      <c r="C674" s="27"/>
    </row>
    <row r="675" spans="3:3" x14ac:dyDescent="0.25">
      <c r="C675" s="27"/>
    </row>
    <row r="676" spans="3:3" x14ac:dyDescent="0.25">
      <c r="C676" s="27"/>
    </row>
    <row r="677" spans="3:3" x14ac:dyDescent="0.25">
      <c r="C677" s="27"/>
    </row>
    <row r="678" spans="3:3" x14ac:dyDescent="0.25">
      <c r="C678" s="27"/>
    </row>
    <row r="679" spans="3:3" x14ac:dyDescent="0.25">
      <c r="C679" s="27"/>
    </row>
    <row r="680" spans="3:3" x14ac:dyDescent="0.25">
      <c r="C680" s="27"/>
    </row>
    <row r="681" spans="3:3" x14ac:dyDescent="0.25">
      <c r="C681" s="27"/>
    </row>
    <row r="682" spans="3:3" x14ac:dyDescent="0.25">
      <c r="C682" s="27"/>
    </row>
    <row r="683" spans="3:3" x14ac:dyDescent="0.25">
      <c r="C683" s="27"/>
    </row>
    <row r="684" spans="3:3" x14ac:dyDescent="0.25">
      <c r="C684" s="27"/>
    </row>
    <row r="685" spans="3:3" x14ac:dyDescent="0.25">
      <c r="C685" s="27"/>
    </row>
    <row r="686" spans="3:3" x14ac:dyDescent="0.25">
      <c r="C686" s="27"/>
    </row>
    <row r="687" spans="3:3" x14ac:dyDescent="0.25">
      <c r="C687" s="27"/>
    </row>
    <row r="688" spans="3:3" x14ac:dyDescent="0.25">
      <c r="C688" s="27"/>
    </row>
    <row r="689" spans="3:3" x14ac:dyDescent="0.25">
      <c r="C689" s="27"/>
    </row>
    <row r="690" spans="3:3" x14ac:dyDescent="0.25">
      <c r="C690" s="27"/>
    </row>
    <row r="691" spans="3:3" x14ac:dyDescent="0.25">
      <c r="C691" s="27"/>
    </row>
    <row r="692" spans="3:3" x14ac:dyDescent="0.25">
      <c r="C692" s="27"/>
    </row>
    <row r="693" spans="3:3" x14ac:dyDescent="0.25">
      <c r="C693" s="27"/>
    </row>
    <row r="694" spans="3:3" x14ac:dyDescent="0.25">
      <c r="C694" s="27"/>
    </row>
    <row r="695" spans="3:3" x14ac:dyDescent="0.25">
      <c r="C695" s="27"/>
    </row>
    <row r="696" spans="3:3" x14ac:dyDescent="0.25">
      <c r="C696" s="27"/>
    </row>
    <row r="697" spans="3:3" x14ac:dyDescent="0.25">
      <c r="C697" s="27"/>
    </row>
    <row r="698" spans="3:3" x14ac:dyDescent="0.25">
      <c r="C698" s="27"/>
    </row>
    <row r="699" spans="3:3" x14ac:dyDescent="0.25">
      <c r="C699" s="27"/>
    </row>
    <row r="700" spans="3:3" x14ac:dyDescent="0.25">
      <c r="C700" s="27"/>
    </row>
    <row r="701" spans="3:3" x14ac:dyDescent="0.25">
      <c r="C701" s="27"/>
    </row>
    <row r="702" spans="3:3" x14ac:dyDescent="0.25">
      <c r="C702" s="27"/>
    </row>
    <row r="703" spans="3:3" x14ac:dyDescent="0.25">
      <c r="C703" s="27"/>
    </row>
    <row r="704" spans="3:3" x14ac:dyDescent="0.25">
      <c r="C704" s="27"/>
    </row>
    <row r="705" spans="3:3" x14ac:dyDescent="0.25">
      <c r="C705" s="27"/>
    </row>
    <row r="706" spans="3:3" x14ac:dyDescent="0.25">
      <c r="C706" s="27"/>
    </row>
    <row r="707" spans="3:3" x14ac:dyDescent="0.25">
      <c r="C707" s="27"/>
    </row>
    <row r="708" spans="3:3" x14ac:dyDescent="0.25">
      <c r="C708" s="27"/>
    </row>
    <row r="709" spans="3:3" x14ac:dyDescent="0.25">
      <c r="C709" s="27"/>
    </row>
    <row r="710" spans="3:3" x14ac:dyDescent="0.25">
      <c r="C710" s="27"/>
    </row>
    <row r="711" spans="3:3" x14ac:dyDescent="0.25">
      <c r="C711" s="27"/>
    </row>
    <row r="712" spans="3:3" x14ac:dyDescent="0.25">
      <c r="C712" s="27"/>
    </row>
    <row r="713" spans="3:3" x14ac:dyDescent="0.25">
      <c r="C713" s="27"/>
    </row>
    <row r="714" spans="3:3" x14ac:dyDescent="0.25">
      <c r="C714" s="27"/>
    </row>
    <row r="715" spans="3:3" x14ac:dyDescent="0.25">
      <c r="C715" s="27"/>
    </row>
    <row r="716" spans="3:3" x14ac:dyDescent="0.25">
      <c r="C716" s="27"/>
    </row>
    <row r="717" spans="3:3" x14ac:dyDescent="0.25">
      <c r="C717" s="27"/>
    </row>
    <row r="718" spans="3:3" x14ac:dyDescent="0.25">
      <c r="C718" s="27"/>
    </row>
    <row r="719" spans="3:3" x14ac:dyDescent="0.25">
      <c r="C719" s="27"/>
    </row>
    <row r="720" spans="3:3" x14ac:dyDescent="0.25">
      <c r="C720" s="27"/>
    </row>
    <row r="721" spans="3:3" x14ac:dyDescent="0.25">
      <c r="C721" s="27"/>
    </row>
    <row r="722" spans="3:3" x14ac:dyDescent="0.25">
      <c r="C722" s="27"/>
    </row>
    <row r="723" spans="3:3" x14ac:dyDescent="0.25">
      <c r="C723" s="27"/>
    </row>
    <row r="724" spans="3:3" x14ac:dyDescent="0.25">
      <c r="C724" s="27"/>
    </row>
    <row r="725" spans="3:3" x14ac:dyDescent="0.25">
      <c r="C725" s="27"/>
    </row>
    <row r="726" spans="3:3" x14ac:dyDescent="0.25">
      <c r="C726" s="27"/>
    </row>
    <row r="727" spans="3:3" x14ac:dyDescent="0.25">
      <c r="C727" s="27"/>
    </row>
    <row r="728" spans="3:3" x14ac:dyDescent="0.25">
      <c r="C728" s="27"/>
    </row>
    <row r="729" spans="3:3" x14ac:dyDescent="0.25">
      <c r="C729" s="27"/>
    </row>
    <row r="730" spans="3:3" x14ac:dyDescent="0.25">
      <c r="C730" s="27"/>
    </row>
    <row r="731" spans="3:3" x14ac:dyDescent="0.25">
      <c r="C731" s="27"/>
    </row>
    <row r="732" spans="3:3" x14ac:dyDescent="0.25">
      <c r="C732" s="27"/>
    </row>
    <row r="733" spans="3:3" x14ac:dyDescent="0.25">
      <c r="C733" s="27"/>
    </row>
    <row r="734" spans="3:3" x14ac:dyDescent="0.25">
      <c r="C734" s="27"/>
    </row>
    <row r="735" spans="3:3" x14ac:dyDescent="0.25">
      <c r="C735" s="27"/>
    </row>
    <row r="736" spans="3:3" x14ac:dyDescent="0.25">
      <c r="C736" s="27"/>
    </row>
    <row r="737" spans="3:3" x14ac:dyDescent="0.25">
      <c r="C737" s="27"/>
    </row>
    <row r="738" spans="3:3" x14ac:dyDescent="0.25">
      <c r="C738" s="27"/>
    </row>
    <row r="739" spans="3:3" x14ac:dyDescent="0.25">
      <c r="C739" s="27"/>
    </row>
    <row r="740" spans="3:3" x14ac:dyDescent="0.25">
      <c r="C740" s="27"/>
    </row>
    <row r="741" spans="3:3" x14ac:dyDescent="0.25">
      <c r="C741" s="27"/>
    </row>
    <row r="742" spans="3:3" x14ac:dyDescent="0.25">
      <c r="C742" s="27"/>
    </row>
    <row r="743" spans="3:3" x14ac:dyDescent="0.25">
      <c r="C743" s="27"/>
    </row>
    <row r="744" spans="3:3" x14ac:dyDescent="0.25">
      <c r="C744" s="27"/>
    </row>
    <row r="745" spans="3:3" x14ac:dyDescent="0.25">
      <c r="C745" s="27"/>
    </row>
    <row r="746" spans="3:3" x14ac:dyDescent="0.25">
      <c r="C746" s="27"/>
    </row>
    <row r="747" spans="3:3" x14ac:dyDescent="0.25">
      <c r="C747" s="27"/>
    </row>
    <row r="748" spans="3:3" x14ac:dyDescent="0.25">
      <c r="C748" s="27"/>
    </row>
    <row r="749" spans="3:3" x14ac:dyDescent="0.25">
      <c r="C749" s="27"/>
    </row>
    <row r="750" spans="3:3" x14ac:dyDescent="0.25">
      <c r="C750" s="27"/>
    </row>
    <row r="751" spans="3:3" x14ac:dyDescent="0.25">
      <c r="C751" s="27"/>
    </row>
    <row r="752" spans="3:3" x14ac:dyDescent="0.25">
      <c r="C752" s="27"/>
    </row>
    <row r="753" spans="3:3" x14ac:dyDescent="0.25">
      <c r="C753" s="27"/>
    </row>
    <row r="754" spans="3:3" x14ac:dyDescent="0.25">
      <c r="C754" s="27"/>
    </row>
    <row r="755" spans="3:3" x14ac:dyDescent="0.25">
      <c r="C755" s="27"/>
    </row>
    <row r="756" spans="3:3" x14ac:dyDescent="0.25">
      <c r="C756" s="27"/>
    </row>
    <row r="757" spans="3:3" x14ac:dyDescent="0.25">
      <c r="C757" s="27"/>
    </row>
    <row r="758" spans="3:3" x14ac:dyDescent="0.25">
      <c r="C758" s="27"/>
    </row>
    <row r="759" spans="3:3" x14ac:dyDescent="0.25">
      <c r="C759" s="27"/>
    </row>
    <row r="760" spans="3:3" x14ac:dyDescent="0.25">
      <c r="C760" s="27"/>
    </row>
    <row r="761" spans="3:3" x14ac:dyDescent="0.25">
      <c r="C761" s="27"/>
    </row>
    <row r="762" spans="3:3" x14ac:dyDescent="0.25">
      <c r="C762" s="27"/>
    </row>
    <row r="763" spans="3:3" x14ac:dyDescent="0.25">
      <c r="C763" s="27"/>
    </row>
    <row r="764" spans="3:3" x14ac:dyDescent="0.25">
      <c r="C764" s="27"/>
    </row>
    <row r="765" spans="3:3" x14ac:dyDescent="0.25">
      <c r="C765" s="27"/>
    </row>
    <row r="766" spans="3:3" x14ac:dyDescent="0.25">
      <c r="C766" s="27"/>
    </row>
    <row r="767" spans="3:3" x14ac:dyDescent="0.25">
      <c r="C767" s="27"/>
    </row>
    <row r="768" spans="3:3" x14ac:dyDescent="0.25">
      <c r="C768" s="27"/>
    </row>
    <row r="769" spans="3:3" x14ac:dyDescent="0.25">
      <c r="C769" s="27"/>
    </row>
    <row r="770" spans="3:3" x14ac:dyDescent="0.25">
      <c r="C770" s="27"/>
    </row>
    <row r="771" spans="3:3" x14ac:dyDescent="0.25">
      <c r="C771" s="27"/>
    </row>
    <row r="772" spans="3:3" x14ac:dyDescent="0.25">
      <c r="C772" s="27"/>
    </row>
    <row r="773" spans="3:3" x14ac:dyDescent="0.25">
      <c r="C773" s="27"/>
    </row>
    <row r="774" spans="3:3" x14ac:dyDescent="0.25">
      <c r="C774" s="27"/>
    </row>
    <row r="775" spans="3:3" x14ac:dyDescent="0.25">
      <c r="C775" s="27"/>
    </row>
    <row r="776" spans="3:3" x14ac:dyDescent="0.25">
      <c r="C776" s="27"/>
    </row>
    <row r="777" spans="3:3" x14ac:dyDescent="0.25">
      <c r="C777" s="27"/>
    </row>
    <row r="778" spans="3:3" x14ac:dyDescent="0.25">
      <c r="C778" s="27"/>
    </row>
    <row r="779" spans="3:3" x14ac:dyDescent="0.25">
      <c r="C779" s="27"/>
    </row>
    <row r="780" spans="3:3" x14ac:dyDescent="0.25">
      <c r="C780" s="27"/>
    </row>
    <row r="781" spans="3:3" x14ac:dyDescent="0.25">
      <c r="C781" s="27"/>
    </row>
    <row r="782" spans="3:3" x14ac:dyDescent="0.25">
      <c r="C782" s="27"/>
    </row>
    <row r="783" spans="3:3" x14ac:dyDescent="0.25">
      <c r="C783" s="27"/>
    </row>
    <row r="784" spans="3:3" x14ac:dyDescent="0.25">
      <c r="C784" s="27"/>
    </row>
    <row r="785" spans="3:3" x14ac:dyDescent="0.25">
      <c r="C785" s="27"/>
    </row>
    <row r="786" spans="3:3" x14ac:dyDescent="0.25">
      <c r="C786" s="27"/>
    </row>
    <row r="787" spans="3:3" x14ac:dyDescent="0.25">
      <c r="C787" s="27"/>
    </row>
    <row r="788" spans="3:3" x14ac:dyDescent="0.25">
      <c r="C788" s="27"/>
    </row>
    <row r="789" spans="3:3" x14ac:dyDescent="0.25">
      <c r="C789" s="27"/>
    </row>
    <row r="790" spans="3:3" x14ac:dyDescent="0.25">
      <c r="C790" s="27"/>
    </row>
    <row r="791" spans="3:3" x14ac:dyDescent="0.25">
      <c r="C791" s="27"/>
    </row>
    <row r="792" spans="3:3" x14ac:dyDescent="0.25">
      <c r="C792" s="27"/>
    </row>
    <row r="793" spans="3:3" x14ac:dyDescent="0.25">
      <c r="C793" s="27"/>
    </row>
    <row r="794" spans="3:3" x14ac:dyDescent="0.25">
      <c r="C794" s="27"/>
    </row>
    <row r="795" spans="3:3" x14ac:dyDescent="0.25">
      <c r="C795" s="27"/>
    </row>
    <row r="796" spans="3:3" x14ac:dyDescent="0.25">
      <c r="C796" s="27"/>
    </row>
    <row r="797" spans="3:3" x14ac:dyDescent="0.25">
      <c r="C797" s="27"/>
    </row>
    <row r="798" spans="3:3" x14ac:dyDescent="0.25">
      <c r="C798" s="27"/>
    </row>
    <row r="799" spans="3:3" x14ac:dyDescent="0.25">
      <c r="C799" s="27"/>
    </row>
    <row r="800" spans="3:3" x14ac:dyDescent="0.25">
      <c r="C800" s="27"/>
    </row>
    <row r="801" spans="3:3" x14ac:dyDescent="0.25">
      <c r="C801" s="27"/>
    </row>
    <row r="802" spans="3:3" x14ac:dyDescent="0.25">
      <c r="C802" s="27"/>
    </row>
    <row r="803" spans="3:3" x14ac:dyDescent="0.25">
      <c r="C803" s="27"/>
    </row>
    <row r="804" spans="3:3" x14ac:dyDescent="0.25">
      <c r="C804" s="27"/>
    </row>
    <row r="805" spans="3:3" x14ac:dyDescent="0.25">
      <c r="C805" s="27"/>
    </row>
    <row r="806" spans="3:3" x14ac:dyDescent="0.25">
      <c r="C806" s="27"/>
    </row>
    <row r="807" spans="3:3" x14ac:dyDescent="0.25">
      <c r="C807" s="27"/>
    </row>
    <row r="808" spans="3:3" x14ac:dyDescent="0.25">
      <c r="C808" s="27"/>
    </row>
    <row r="809" spans="3:3" x14ac:dyDescent="0.25">
      <c r="C809" s="27"/>
    </row>
    <row r="810" spans="3:3" x14ac:dyDescent="0.25">
      <c r="C810" s="27"/>
    </row>
    <row r="811" spans="3:3" x14ac:dyDescent="0.25">
      <c r="C811" s="27"/>
    </row>
    <row r="812" spans="3:3" x14ac:dyDescent="0.25">
      <c r="C812" s="27"/>
    </row>
    <row r="813" spans="3:3" x14ac:dyDescent="0.25">
      <c r="C813" s="27"/>
    </row>
    <row r="814" spans="3:3" x14ac:dyDescent="0.25">
      <c r="C814" s="27"/>
    </row>
    <row r="815" spans="3:3" x14ac:dyDescent="0.25">
      <c r="C815" s="27"/>
    </row>
    <row r="816" spans="3:3" x14ac:dyDescent="0.25">
      <c r="C816" s="27"/>
    </row>
    <row r="817" spans="3:3" x14ac:dyDescent="0.25">
      <c r="C817" s="27"/>
    </row>
    <row r="818" spans="3:3" x14ac:dyDescent="0.25">
      <c r="C818" s="27"/>
    </row>
    <row r="819" spans="3:3" x14ac:dyDescent="0.25">
      <c r="C819" s="27"/>
    </row>
    <row r="820" spans="3:3" x14ac:dyDescent="0.25">
      <c r="C820" s="27"/>
    </row>
    <row r="821" spans="3:3" x14ac:dyDescent="0.25">
      <c r="C821" s="27"/>
    </row>
    <row r="822" spans="3:3" x14ac:dyDescent="0.25">
      <c r="C822" s="27"/>
    </row>
    <row r="823" spans="3:3" x14ac:dyDescent="0.25">
      <c r="C823" s="27"/>
    </row>
    <row r="824" spans="3:3" x14ac:dyDescent="0.25">
      <c r="C824" s="27"/>
    </row>
    <row r="825" spans="3:3" x14ac:dyDescent="0.25">
      <c r="C825" s="27"/>
    </row>
    <row r="826" spans="3:3" x14ac:dyDescent="0.25">
      <c r="C826" s="27"/>
    </row>
    <row r="827" spans="3:3" x14ac:dyDescent="0.25">
      <c r="C827" s="27"/>
    </row>
    <row r="828" spans="3:3" x14ac:dyDescent="0.25">
      <c r="C828" s="27"/>
    </row>
    <row r="829" spans="3:3" x14ac:dyDescent="0.25">
      <c r="C829" s="27"/>
    </row>
    <row r="830" spans="3:3" x14ac:dyDescent="0.25">
      <c r="C830" s="27"/>
    </row>
    <row r="831" spans="3:3" x14ac:dyDescent="0.25">
      <c r="C831" s="27"/>
    </row>
    <row r="832" spans="3:3" x14ac:dyDescent="0.25">
      <c r="C832" s="27"/>
    </row>
    <row r="833" spans="3:3" x14ac:dyDescent="0.25">
      <c r="C833" s="27"/>
    </row>
    <row r="834" spans="3:3" x14ac:dyDescent="0.25">
      <c r="C834" s="27"/>
    </row>
    <row r="835" spans="3:3" x14ac:dyDescent="0.25">
      <c r="C835" s="27"/>
    </row>
    <row r="836" spans="3:3" x14ac:dyDescent="0.25">
      <c r="C836" s="27"/>
    </row>
    <row r="837" spans="3:3" x14ac:dyDescent="0.25">
      <c r="C837" s="27"/>
    </row>
    <row r="838" spans="3:3" x14ac:dyDescent="0.25">
      <c r="C838" s="27"/>
    </row>
    <row r="839" spans="3:3" x14ac:dyDescent="0.25">
      <c r="C839" s="27"/>
    </row>
    <row r="840" spans="3:3" x14ac:dyDescent="0.25">
      <c r="C840" s="27"/>
    </row>
    <row r="841" spans="3:3" x14ac:dyDescent="0.25">
      <c r="C841" s="27"/>
    </row>
    <row r="842" spans="3:3" x14ac:dyDescent="0.25">
      <c r="C842" s="27"/>
    </row>
    <row r="843" spans="3:3" x14ac:dyDescent="0.25">
      <c r="C843" s="27"/>
    </row>
    <row r="844" spans="3:3" x14ac:dyDescent="0.25">
      <c r="C844" s="27"/>
    </row>
    <row r="845" spans="3:3" x14ac:dyDescent="0.25">
      <c r="C845" s="27"/>
    </row>
    <row r="846" spans="3:3" x14ac:dyDescent="0.25">
      <c r="C846" s="27"/>
    </row>
    <row r="847" spans="3:3" x14ac:dyDescent="0.25">
      <c r="C847" s="27"/>
    </row>
    <row r="848" spans="3:3" x14ac:dyDescent="0.25">
      <c r="C848" s="27"/>
    </row>
    <row r="849" spans="3:3" x14ac:dyDescent="0.25">
      <c r="C849" s="27"/>
    </row>
    <row r="850" spans="3:3" x14ac:dyDescent="0.25">
      <c r="C850" s="27"/>
    </row>
    <row r="851" spans="3:3" x14ac:dyDescent="0.25">
      <c r="C851" s="27"/>
    </row>
    <row r="852" spans="3:3" x14ac:dyDescent="0.25">
      <c r="C852" s="27"/>
    </row>
    <row r="853" spans="3:3" x14ac:dyDescent="0.25">
      <c r="C853" s="27"/>
    </row>
    <row r="854" spans="3:3" x14ac:dyDescent="0.25">
      <c r="C854" s="27"/>
    </row>
    <row r="855" spans="3:3" x14ac:dyDescent="0.25">
      <c r="C855" s="27"/>
    </row>
    <row r="856" spans="3:3" x14ac:dyDescent="0.25">
      <c r="C856" s="27"/>
    </row>
    <row r="857" spans="3:3" x14ac:dyDescent="0.25">
      <c r="C857" s="27"/>
    </row>
    <row r="858" spans="3:3" x14ac:dyDescent="0.25">
      <c r="C858" s="27"/>
    </row>
    <row r="859" spans="3:3" x14ac:dyDescent="0.25">
      <c r="C859" s="27"/>
    </row>
    <row r="860" spans="3:3" x14ac:dyDescent="0.25">
      <c r="C860" s="27"/>
    </row>
    <row r="861" spans="3:3" x14ac:dyDescent="0.25">
      <c r="C861" s="27"/>
    </row>
    <row r="862" spans="3:3" x14ac:dyDescent="0.25">
      <c r="C862" s="27"/>
    </row>
    <row r="863" spans="3:3" x14ac:dyDescent="0.25">
      <c r="C863" s="27"/>
    </row>
    <row r="864" spans="3:3" x14ac:dyDescent="0.25">
      <c r="C864" s="27"/>
    </row>
    <row r="865" spans="3:3" x14ac:dyDescent="0.25">
      <c r="C865" s="27"/>
    </row>
    <row r="866" spans="3:3" x14ac:dyDescent="0.25">
      <c r="C866" s="27"/>
    </row>
    <row r="867" spans="3:3" x14ac:dyDescent="0.25">
      <c r="C867" s="27"/>
    </row>
    <row r="868" spans="3:3" x14ac:dyDescent="0.25">
      <c r="C868" s="27"/>
    </row>
    <row r="869" spans="3:3" x14ac:dyDescent="0.25">
      <c r="C869" s="27"/>
    </row>
    <row r="870" spans="3:3" x14ac:dyDescent="0.25">
      <c r="C870" s="27"/>
    </row>
    <row r="871" spans="3:3" x14ac:dyDescent="0.25">
      <c r="C871" s="27"/>
    </row>
    <row r="872" spans="3:3" x14ac:dyDescent="0.25">
      <c r="C872" s="27"/>
    </row>
    <row r="873" spans="3:3" x14ac:dyDescent="0.25">
      <c r="C873" s="27"/>
    </row>
    <row r="874" spans="3:3" x14ac:dyDescent="0.25">
      <c r="C874" s="27"/>
    </row>
    <row r="875" spans="3:3" x14ac:dyDescent="0.25">
      <c r="C875" s="27"/>
    </row>
    <row r="876" spans="3:3" x14ac:dyDescent="0.25">
      <c r="C876" s="27"/>
    </row>
    <row r="877" spans="3:3" x14ac:dyDescent="0.25">
      <c r="C877" s="27"/>
    </row>
    <row r="878" spans="3:3" x14ac:dyDescent="0.25">
      <c r="C878" s="27"/>
    </row>
    <row r="879" spans="3:3" x14ac:dyDescent="0.25">
      <c r="C879" s="27"/>
    </row>
    <row r="880" spans="3:3" x14ac:dyDescent="0.25">
      <c r="C880" s="27"/>
    </row>
    <row r="881" spans="3:3" x14ac:dyDescent="0.25">
      <c r="C881" s="27"/>
    </row>
    <row r="882" spans="3:3" x14ac:dyDescent="0.25">
      <c r="C882" s="27"/>
    </row>
    <row r="883" spans="3:3" x14ac:dyDescent="0.25">
      <c r="C883" s="27"/>
    </row>
    <row r="884" spans="3:3" x14ac:dyDescent="0.25">
      <c r="C884" s="27"/>
    </row>
    <row r="885" spans="3:3" x14ac:dyDescent="0.25">
      <c r="C885" s="27"/>
    </row>
    <row r="886" spans="3:3" x14ac:dyDescent="0.25">
      <c r="C886" s="27"/>
    </row>
    <row r="887" spans="3:3" x14ac:dyDescent="0.25">
      <c r="C887" s="27"/>
    </row>
    <row r="888" spans="3:3" x14ac:dyDescent="0.25">
      <c r="C888" s="27"/>
    </row>
    <row r="889" spans="3:3" x14ac:dyDescent="0.25">
      <c r="C889" s="27"/>
    </row>
    <row r="890" spans="3:3" x14ac:dyDescent="0.25">
      <c r="C890" s="27"/>
    </row>
    <row r="891" spans="3:3" x14ac:dyDescent="0.25">
      <c r="C891" s="27"/>
    </row>
    <row r="892" spans="3:3" x14ac:dyDescent="0.25">
      <c r="C892" s="27"/>
    </row>
    <row r="893" spans="3:3" x14ac:dyDescent="0.25">
      <c r="C893" s="27"/>
    </row>
    <row r="894" spans="3:3" x14ac:dyDescent="0.25">
      <c r="C894" s="27"/>
    </row>
    <row r="895" spans="3:3" x14ac:dyDescent="0.25">
      <c r="C895" s="27"/>
    </row>
    <row r="896" spans="3:3" x14ac:dyDescent="0.25">
      <c r="C896" s="27"/>
    </row>
    <row r="897" spans="3:3" x14ac:dyDescent="0.25">
      <c r="C897" s="27"/>
    </row>
    <row r="898" spans="3:3" x14ac:dyDescent="0.25">
      <c r="C898" s="27"/>
    </row>
    <row r="899" spans="3:3" x14ac:dyDescent="0.25">
      <c r="C899" s="27"/>
    </row>
    <row r="900" spans="3:3" x14ac:dyDescent="0.25">
      <c r="C900" s="27"/>
    </row>
    <row r="901" spans="3:3" x14ac:dyDescent="0.25">
      <c r="C901" s="27"/>
    </row>
    <row r="902" spans="3:3" x14ac:dyDescent="0.25">
      <c r="C902" s="27"/>
    </row>
    <row r="903" spans="3:3" x14ac:dyDescent="0.25">
      <c r="C903" s="27"/>
    </row>
    <row r="904" spans="3:3" x14ac:dyDescent="0.25">
      <c r="C904" s="27"/>
    </row>
    <row r="905" spans="3:3" x14ac:dyDescent="0.25">
      <c r="C905" s="27"/>
    </row>
    <row r="906" spans="3:3" x14ac:dyDescent="0.25">
      <c r="C906" s="27"/>
    </row>
    <row r="907" spans="3:3" x14ac:dyDescent="0.25">
      <c r="C907" s="27"/>
    </row>
    <row r="908" spans="3:3" x14ac:dyDescent="0.25">
      <c r="C908" s="27"/>
    </row>
    <row r="909" spans="3:3" x14ac:dyDescent="0.25">
      <c r="C909" s="27"/>
    </row>
    <row r="910" spans="3:3" x14ac:dyDescent="0.25">
      <c r="C910" s="27"/>
    </row>
    <row r="911" spans="3:3" x14ac:dyDescent="0.25">
      <c r="C911" s="27"/>
    </row>
    <row r="912" spans="3:3" x14ac:dyDescent="0.25">
      <c r="C912" s="27"/>
    </row>
    <row r="913" spans="3:3" x14ac:dyDescent="0.25">
      <c r="C913" s="27"/>
    </row>
    <row r="914" spans="3:3" x14ac:dyDescent="0.25">
      <c r="C914" s="27"/>
    </row>
    <row r="915" spans="3:3" x14ac:dyDescent="0.25">
      <c r="C915" s="27"/>
    </row>
    <row r="916" spans="3:3" x14ac:dyDescent="0.25">
      <c r="C916" s="27"/>
    </row>
    <row r="917" spans="3:3" x14ac:dyDescent="0.25">
      <c r="C917" s="27"/>
    </row>
    <row r="918" spans="3:3" x14ac:dyDescent="0.25">
      <c r="C918" s="27"/>
    </row>
    <row r="919" spans="3:3" x14ac:dyDescent="0.25">
      <c r="C919" s="27"/>
    </row>
    <row r="920" spans="3:3" x14ac:dyDescent="0.25">
      <c r="C920" s="27"/>
    </row>
    <row r="921" spans="3:3" x14ac:dyDescent="0.25">
      <c r="C921" s="27"/>
    </row>
    <row r="922" spans="3:3" x14ac:dyDescent="0.25">
      <c r="C922" s="27"/>
    </row>
    <row r="923" spans="3:3" x14ac:dyDescent="0.25">
      <c r="C923" s="27"/>
    </row>
    <row r="924" spans="3:3" x14ac:dyDescent="0.25">
      <c r="C924" s="27"/>
    </row>
    <row r="925" spans="3:3" x14ac:dyDescent="0.25">
      <c r="C925" s="27"/>
    </row>
    <row r="926" spans="3:3" x14ac:dyDescent="0.25">
      <c r="C926" s="27"/>
    </row>
    <row r="927" spans="3:3" x14ac:dyDescent="0.25">
      <c r="C927" s="27"/>
    </row>
    <row r="928" spans="3:3" x14ac:dyDescent="0.25">
      <c r="C928" s="27"/>
    </row>
    <row r="929" spans="3:3" x14ac:dyDescent="0.25">
      <c r="C929" s="27"/>
    </row>
    <row r="930" spans="3:3" x14ac:dyDescent="0.25">
      <c r="C930" s="27"/>
    </row>
    <row r="931" spans="3:3" x14ac:dyDescent="0.25">
      <c r="C931" s="27"/>
    </row>
    <row r="932" spans="3:3" x14ac:dyDescent="0.25">
      <c r="C932" s="27"/>
    </row>
    <row r="933" spans="3:3" x14ac:dyDescent="0.25">
      <c r="C933" s="27"/>
    </row>
    <row r="934" spans="3:3" x14ac:dyDescent="0.25">
      <c r="C934" s="27"/>
    </row>
    <row r="935" spans="3:3" x14ac:dyDescent="0.25">
      <c r="C935" s="27"/>
    </row>
    <row r="936" spans="3:3" x14ac:dyDescent="0.25">
      <c r="C936" s="27"/>
    </row>
    <row r="937" spans="3:3" x14ac:dyDescent="0.25">
      <c r="C937" s="27"/>
    </row>
    <row r="938" spans="3:3" x14ac:dyDescent="0.25">
      <c r="C938" s="27"/>
    </row>
    <row r="939" spans="3:3" x14ac:dyDescent="0.25">
      <c r="C939" s="27"/>
    </row>
    <row r="940" spans="3:3" x14ac:dyDescent="0.25">
      <c r="C940" s="27"/>
    </row>
    <row r="941" spans="3:3" x14ac:dyDescent="0.25">
      <c r="C941" s="27"/>
    </row>
    <row r="942" spans="3:3" x14ac:dyDescent="0.25">
      <c r="C942" s="27"/>
    </row>
    <row r="943" spans="3:3" x14ac:dyDescent="0.25">
      <c r="C943" s="27"/>
    </row>
    <row r="944" spans="3:3" x14ac:dyDescent="0.25">
      <c r="C944" s="27"/>
    </row>
    <row r="945" spans="3:3" x14ac:dyDescent="0.25">
      <c r="C945" s="27"/>
    </row>
    <row r="946" spans="3:3" x14ac:dyDescent="0.25">
      <c r="C946" s="27"/>
    </row>
    <row r="947" spans="3:3" x14ac:dyDescent="0.25">
      <c r="C947" s="27"/>
    </row>
    <row r="948" spans="3:3" x14ac:dyDescent="0.25">
      <c r="C948" s="27"/>
    </row>
    <row r="949" spans="3:3" x14ac:dyDescent="0.25">
      <c r="C949" s="27"/>
    </row>
    <row r="950" spans="3:3" x14ac:dyDescent="0.25">
      <c r="C950" s="27"/>
    </row>
    <row r="951" spans="3:3" x14ac:dyDescent="0.25">
      <c r="C951" s="27"/>
    </row>
    <row r="952" spans="3:3" x14ac:dyDescent="0.25">
      <c r="C952" s="27"/>
    </row>
    <row r="953" spans="3:3" x14ac:dyDescent="0.25">
      <c r="C953" s="27"/>
    </row>
    <row r="954" spans="3:3" x14ac:dyDescent="0.25">
      <c r="C954" s="27"/>
    </row>
    <row r="955" spans="3:3" x14ac:dyDescent="0.25">
      <c r="C955" s="27"/>
    </row>
    <row r="956" spans="3:3" x14ac:dyDescent="0.25">
      <c r="C956" s="27"/>
    </row>
    <row r="957" spans="3:3" x14ac:dyDescent="0.25">
      <c r="C957" s="27"/>
    </row>
    <row r="958" spans="3:3" x14ac:dyDescent="0.25">
      <c r="C958" s="27"/>
    </row>
    <row r="959" spans="3:3" x14ac:dyDescent="0.25">
      <c r="C959" s="27"/>
    </row>
    <row r="960" spans="3:3" x14ac:dyDescent="0.25">
      <c r="C960" s="27"/>
    </row>
    <row r="961" spans="2:3" x14ac:dyDescent="0.25">
      <c r="C961" s="27"/>
    </row>
    <row r="962" spans="2:3" x14ac:dyDescent="0.25">
      <c r="B962" s="27"/>
      <c r="C962" s="27"/>
    </row>
    <row r="963" spans="2:3" x14ac:dyDescent="0.25">
      <c r="C963" s="27"/>
    </row>
    <row r="964" spans="2:3" x14ac:dyDescent="0.25">
      <c r="C964" s="27"/>
    </row>
    <row r="965" spans="2:3" x14ac:dyDescent="0.25">
      <c r="C965" s="27"/>
    </row>
    <row r="966" spans="2:3" x14ac:dyDescent="0.25">
      <c r="C966" s="27"/>
    </row>
    <row r="967" spans="2:3" x14ac:dyDescent="0.25">
      <c r="C967" s="27"/>
    </row>
    <row r="968" spans="2:3" x14ac:dyDescent="0.25">
      <c r="C968" s="27"/>
    </row>
    <row r="969" spans="2:3" x14ac:dyDescent="0.25">
      <c r="C969" s="27"/>
    </row>
    <row r="970" spans="2:3" x14ac:dyDescent="0.25">
      <c r="C970" s="27"/>
    </row>
    <row r="971" spans="2:3" x14ac:dyDescent="0.25">
      <c r="C971" s="27"/>
    </row>
    <row r="972" spans="2:3" x14ac:dyDescent="0.25">
      <c r="C972" s="27"/>
    </row>
    <row r="973" spans="2:3" x14ac:dyDescent="0.25">
      <c r="C973" s="27"/>
    </row>
    <row r="974" spans="2:3" x14ac:dyDescent="0.25">
      <c r="C974" s="27"/>
    </row>
    <row r="975" spans="2:3" x14ac:dyDescent="0.25">
      <c r="C975" s="27"/>
    </row>
    <row r="976" spans="2:3" x14ac:dyDescent="0.25">
      <c r="C976" s="27"/>
    </row>
    <row r="977" spans="3:3" x14ac:dyDescent="0.25">
      <c r="C977" s="27"/>
    </row>
    <row r="978" spans="3:3" x14ac:dyDescent="0.25">
      <c r="C978" s="27"/>
    </row>
    <row r="979" spans="3:3" x14ac:dyDescent="0.25">
      <c r="C979" s="27"/>
    </row>
    <row r="980" spans="3:3" x14ac:dyDescent="0.25">
      <c r="C980" s="27"/>
    </row>
    <row r="981" spans="3:3" x14ac:dyDescent="0.25">
      <c r="C981" s="27"/>
    </row>
    <row r="982" spans="3:3" x14ac:dyDescent="0.25">
      <c r="C982" s="27"/>
    </row>
    <row r="983" spans="3:3" x14ac:dyDescent="0.25">
      <c r="C983" s="27"/>
    </row>
    <row r="984" spans="3:3" x14ac:dyDescent="0.25">
      <c r="C984" s="27"/>
    </row>
    <row r="985" spans="3:3" x14ac:dyDescent="0.25">
      <c r="C985" s="27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68" max="16383" man="1"/>
    <brk id="134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173</vt:lpstr>
      <vt:lpstr>'VV č. 173'!Oblast_tisku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Štross</cp:lastModifiedBy>
  <cp:revision>8</cp:revision>
  <dcterms:created xsi:type="dcterms:W3CDTF">2021-02-11T16:29:19Z</dcterms:created>
  <dcterms:modified xsi:type="dcterms:W3CDTF">2023-10-19T09:49:00Z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