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\Documents\Konference2023\balik_pdf\"/>
    </mc:Choice>
  </mc:AlternateContent>
  <xr:revisionPtr revIDLastSave="0" documentId="13_ncr:1_{89DC0E51-B5E2-4200-8748-4E7A59D73645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VV č. 167" sheetId="1" r:id="rId1"/>
  </sheets>
  <definedNames>
    <definedName name="_xlnm.Print_Area" localSheetId="0">'VV č. 167'!$A$1:$C$180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4" i="1" l="1"/>
  <c r="F30" i="1" s="1"/>
  <c r="F177" i="1"/>
  <c r="F163" i="1" s="1"/>
  <c r="F42" i="1"/>
  <c r="F61" i="1"/>
  <c r="F54" i="1" s="1"/>
  <c r="F28" i="1"/>
  <c r="F17" i="1"/>
  <c r="F16" i="1" s="1"/>
  <c r="F24" i="1"/>
  <c r="F26" i="1"/>
  <c r="F151" i="1"/>
  <c r="F140" i="1"/>
  <c r="F133" i="1"/>
  <c r="F121" i="1"/>
  <c r="F118" i="1"/>
  <c r="F109" i="1"/>
  <c r="F105" i="1"/>
  <c r="F101" i="1"/>
  <c r="F96" i="1"/>
  <c r="F92" i="1"/>
  <c r="F86" i="1"/>
  <c r="F74" i="1"/>
  <c r="F69" i="1"/>
  <c r="F35" i="1"/>
  <c r="F12" i="1"/>
  <c r="F9" i="1"/>
  <c r="E34" i="1"/>
  <c r="E177" i="1"/>
  <c r="E175" i="1"/>
  <c r="E32" i="1"/>
  <c r="E28" i="1"/>
  <c r="E35" i="1"/>
  <c r="E163" i="1"/>
  <c r="E151" i="1"/>
  <c r="E140" i="1"/>
  <c r="E133" i="1"/>
  <c r="E121" i="1"/>
  <c r="E118" i="1"/>
  <c r="E109" i="1"/>
  <c r="E105" i="1"/>
  <c r="E101" i="1"/>
  <c r="E96" i="1"/>
  <c r="E92" i="1"/>
  <c r="E86" i="1"/>
  <c r="E74" i="1"/>
  <c r="E69" i="1"/>
  <c r="E54" i="1"/>
  <c r="E42" i="1"/>
  <c r="E26" i="1"/>
  <c r="E24" i="1"/>
  <c r="E17" i="1"/>
  <c r="E16" i="1" s="1"/>
  <c r="E12" i="1"/>
  <c r="E9" i="1"/>
  <c r="F38" i="1" l="1"/>
  <c r="F178" i="1"/>
  <c r="E30" i="1"/>
  <c r="E38" i="1" s="1"/>
  <c r="E178" i="1"/>
  <c r="D176" i="1"/>
  <c r="D163" i="1" s="1"/>
  <c r="D151" i="1"/>
  <c r="D143" i="1"/>
  <c r="D141" i="1"/>
  <c r="D137" i="1"/>
  <c r="D136" i="1"/>
  <c r="D135" i="1"/>
  <c r="D121" i="1"/>
  <c r="D118" i="1"/>
  <c r="D109" i="1"/>
  <c r="D105" i="1"/>
  <c r="D101" i="1"/>
  <c r="D96" i="1"/>
  <c r="D92" i="1"/>
  <c r="D86" i="1"/>
  <c r="D74" i="1"/>
  <c r="D69" i="1"/>
  <c r="D54" i="1"/>
  <c r="D42" i="1"/>
  <c r="D35" i="1"/>
  <c r="D30" i="1"/>
  <c r="D28" i="1"/>
  <c r="D21" i="1"/>
  <c r="D12" i="1"/>
  <c r="D9" i="1"/>
  <c r="D133" i="1" l="1"/>
  <c r="D140" i="1"/>
  <c r="F180" i="1"/>
  <c r="E180" i="1"/>
  <c r="D16" i="1"/>
  <c r="D38" i="1" s="1"/>
  <c r="D178" i="1"/>
  <c r="D18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06" authorId="0" shapeId="0" xr:uid="{00000000-0006-0000-0000-000001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06" authorId="0" shapeId="0" xr:uid="{00000000-0006-0000-0000-000002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F106" authorId="0" shapeId="0" xr:uid="{00000000-0006-0000-0000-000003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<sst xmlns="http://schemas.openxmlformats.org/spreadsheetml/2006/main" count="326" uniqueCount="320">
  <si>
    <t>Příjmy</t>
  </si>
  <si>
    <t>Kapitola</t>
  </si>
  <si>
    <t>Podkapitola</t>
  </si>
  <si>
    <t>Schváleno pro rok 2022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</si>
  <si>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</si>
  <si>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</si>
  <si>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</si>
  <si>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</si>
  <si>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</si>
  <si>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</si>
  <si>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</si>
  <si>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Dotace NSA - reprezentace dospělá A</t>
  </si>
  <si>
    <t>P2.2</t>
  </si>
  <si>
    <t>Dotace NSA - reprezentace mládež B</t>
  </si>
  <si>
    <t>P2.6</t>
  </si>
  <si>
    <t>Dotace NSA - organizace sportu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</si>
  <si>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</si>
  <si>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</si>
  <si>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</si>
  <si>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</si>
  <si>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</si>
  <si>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</si>
  <si>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</si>
  <si>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</si>
  <si>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</si>
  <si>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</si>
  <si>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</si>
  <si>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</si>
  <si>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</si>
  <si>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P3.7</t>
  </si>
  <si>
    <t>Podíl na individuální přípravě mládeže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</si>
  <si>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</si>
  <si>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</si>
  <si>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</si>
  <si>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</si>
  <si>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</si>
  <si>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</si>
  <si>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</si>
  <si>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</si>
  <si>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</si>
  <si>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</si>
  <si>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P3.14</t>
  </si>
  <si>
    <t>Vzdělávání dospělých - webináře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</si>
  <si>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</si>
  <si>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</si>
  <si>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</si>
  <si>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</si>
  <si>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</si>
  <si>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</si>
  <si>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</si>
  <si>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</si>
  <si>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</si>
  <si>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5.Sponzorské dary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</si>
  <si>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</si>
  <si>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</si>
  <si>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</si>
  <si>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</si>
  <si>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</si>
  <si>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</si>
  <si>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</si>
  <si>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</si>
  <si>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Olympiáda muži</t>
  </si>
  <si>
    <t>V1.2</t>
  </si>
  <si>
    <t>Olympiáda ženy</t>
  </si>
  <si>
    <t>V1.3</t>
  </si>
  <si>
    <t>ME jednotlivců muži, Slovinsko</t>
  </si>
  <si>
    <t>V1.4</t>
  </si>
  <si>
    <t>ME jednotlivců ženy, Praha</t>
  </si>
  <si>
    <t>V1.5</t>
  </si>
  <si>
    <t>Mitropa muži, Francie, Korsika</t>
  </si>
  <si>
    <t>V1.6</t>
  </si>
  <si>
    <t>Mitropa ženy, Francie, Korsika</t>
  </si>
  <si>
    <t>V1.9</t>
  </si>
  <si>
    <t>Pohár družstev, Rakousko</t>
  </si>
  <si>
    <t>V1.10</t>
  </si>
  <si>
    <t>ME blesk a rapid</t>
  </si>
  <si>
    <t>V1.11</t>
  </si>
  <si>
    <t>MS blesk a rapid</t>
  </si>
  <si>
    <t>V1.12</t>
  </si>
  <si>
    <t>MS a ME seniorů</t>
  </si>
  <si>
    <t>V1.19</t>
  </si>
  <si>
    <t>Chess Prague</t>
  </si>
  <si>
    <t>2.Soutěže domácí - dospělí</t>
  </si>
  <si>
    <t>V2.1</t>
  </si>
  <si>
    <t>MČR mužů</t>
  </si>
  <si>
    <t>V2.2</t>
  </si>
  <si>
    <t>MČR žen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</si>
  <si>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</si>
  <si>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</si>
  <si>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</si>
  <si>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</si>
  <si>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</si>
  <si>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</si>
  <si>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</si>
  <si>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</si>
  <si>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</si>
  <si>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</si>
  <si>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</si>
  <si>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</si>
  <si>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</si>
  <si>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</si>
  <si>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</si>
  <si>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</si>
  <si>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</si>
  <si>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H16-20, družstva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</si>
  <si>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</si>
  <si>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</si>
  <si>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</si>
  <si>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</si>
  <si>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</si>
  <si>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</si>
  <si>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</si>
  <si>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V3.1.</t>
  </si>
  <si>
    <t>MS a ME jednotlivců</t>
  </si>
  <si>
    <t>V3.3</t>
  </si>
  <si>
    <t>Soutěže družstev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</si>
  <si>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</si>
  <si>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</si>
  <si>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</si>
  <si>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</si>
  <si>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</si>
  <si>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</si>
  <si>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</si>
  <si>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</si>
  <si>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</si>
  <si>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</si>
  <si>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</si>
  <si>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</si>
  <si>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</si>
  <si>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</si>
  <si>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</si>
  <si>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</si>
  <si>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</si>
  <si>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</si>
  <si>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</si>
  <si>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</si>
  <si>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</si>
  <si>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</si>
  <si>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</si>
  <si>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</si>
  <si>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</si>
  <si>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</si>
  <si>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</si>
  <si>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</si>
  <si>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</si>
  <si>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</si>
  <si>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</si>
  <si>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</si>
  <si>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</si>
  <si>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</si>
  <si>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</si>
  <si>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</si>
  <si>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V5.6</t>
  </si>
  <si>
    <t>Turnajové granty</t>
  </si>
  <si>
    <t>6.Individuální příprava</t>
  </si>
  <si>
    <t>V6.1</t>
  </si>
  <si>
    <t>Individuální příprava do 18 let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</si>
  <si>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</si>
  <si>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</si>
  <si>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</si>
  <si>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</si>
  <si>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</si>
  <si>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</si>
  <si>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</si>
  <si>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</si>
  <si>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</si>
  <si>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</si>
  <si>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</si>
  <si>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</si>
  <si>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</si>
  <si>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</si>
  <si>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</si>
  <si>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</si>
  <si>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</si>
  <si>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</si>
  <si>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</si>
  <si>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</si>
  <si>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</si>
  <si>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</si>
  <si>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</si>
  <si>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</si>
  <si>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</si>
  <si>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</si>
  <si>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</si>
  <si>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</si>
  <si>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</si>
  <si>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</si>
  <si>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</si>
  <si>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</si>
  <si>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</si>
  <si>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</si>
  <si>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</si>
  <si>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</si>
  <si>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</si>
  <si>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</si>
  <si>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</si>
  <si>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</si>
  <si>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</si>
  <si>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</si>
  <si>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</si>
  <si>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</si>
  <si>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</si>
  <si>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</si>
  <si>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</si>
  <si>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</si>
  <si>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</si>
  <si>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</si>
  <si>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</si>
  <si>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</si>
  <si>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</si>
  <si>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</si>
  <si>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</si>
  <si>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</si>
  <si>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</si>
  <si>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</si>
  <si>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</si>
  <si>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</si>
  <si>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</si>
  <si>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Smlouva s Bison a Rose</t>
  </si>
  <si>
    <t>V12.7</t>
  </si>
  <si>
    <t>PR výdaje</t>
  </si>
  <si>
    <t>V12.8</t>
  </si>
  <si>
    <t>Popularizace šachu dívek (internet)</t>
  </si>
  <si>
    <t>V12.9</t>
  </si>
  <si>
    <t>Rok šachu žen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</si>
  <si>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</si>
  <si>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</si>
  <si>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</si>
  <si>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</si>
  <si>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</si>
  <si>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</si>
  <si>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</si>
  <si>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</si>
  <si>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</si>
  <si>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</si>
  <si>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</si>
  <si>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</si>
  <si>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</si>
  <si>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</si>
  <si>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</si>
  <si>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</si>
  <si>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</si>
  <si>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</si>
  <si>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</si>
  <si>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</si>
  <si>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</si>
  <si>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</si>
  <si>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</si>
  <si>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</si>
  <si>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</si>
  <si>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</si>
  <si>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</si>
  <si>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</si>
  <si>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</si>
  <si>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</si>
  <si>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 xml:space="preserve">Odměny manažerů TK, KMK a další </t>
  </si>
  <si>
    <t>V15.8</t>
  </si>
  <si>
    <t>Smlouvy s reprezentanty</t>
  </si>
  <si>
    <t>V15.9</t>
  </si>
  <si>
    <t>Odměna delegát FIDE</t>
  </si>
  <si>
    <t>V15.10</t>
  </si>
  <si>
    <t xml:space="preserve">Odměna administrativní práce komisí 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</si>
  <si>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</si>
  <si>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</si>
  <si>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</si>
  <si>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</si>
  <si>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</si>
  <si>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</si>
  <si>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</si>
  <si>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</si>
  <si>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</si>
  <si>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</si>
  <si>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</si>
  <si>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</si>
  <si>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</si>
  <si>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</si>
  <si>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</si>
  <si>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</si>
  <si>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</si>
  <si>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</si>
  <si>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</si>
  <si>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</si>
  <si>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</si>
  <si>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</si>
  <si>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</si>
  <si>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</si>
  <si>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</si>
  <si>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</si>
  <si>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</si>
  <si>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</si>
  <si>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</si>
  <si>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</si>
  <si>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</si>
  <si>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</si>
  <si>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</si>
  <si>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</si>
  <si>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</si>
  <si>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</si>
  <si>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</si>
  <si>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</si>
  <si>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</si>
  <si>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</si>
  <si>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</si>
  <si>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</si>
  <si>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</si>
  <si>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</si>
  <si>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</si>
  <si>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</si>
  <si>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V17.13</t>
  </si>
  <si>
    <t>Ostatní</t>
  </si>
  <si>
    <t>V17.14</t>
  </si>
  <si>
    <t>Rezerva</t>
  </si>
  <si>
    <t>V17.15</t>
  </si>
  <si>
    <t>Nájem auta</t>
  </si>
  <si>
    <t>Celkem</t>
  </si>
  <si>
    <t>Hospodářský výsledek</t>
  </si>
  <si>
    <t>Hospodaření ŠSČR k 31. 12.  2022</t>
  </si>
  <si>
    <t>Stav k 31.12.2022</t>
  </si>
  <si>
    <t>Podklad pro 167. schůzi VV ŠSČR Praha, 7.2. 2023</t>
  </si>
  <si>
    <t>Dle stavu účetnictví k 4.2.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</si>
</sst>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&quot; Kč&quot;;[Red]\-#,##0&quot; Kč&quot;"/>
  </numFmts>
  <fonts count="11" x14ac:knownFonts="1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99CC"/>
        <bgColor rgb="FFFF8080"/>
      </patternFill>
    </fill>
    <fill>
      <patternFill patternType="solid">
        <fgColor rgb="FFCC99FF"/>
        <bgColor rgb="FF9999FF"/>
      </patternFill>
    </fill>
    <fill>
      <patternFill patternType="solid">
        <fgColor rgb="FFF4F5D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1">
    <xf numFmtId="0" fontId="0" fillId="0" borderId="0"/>
    <xf numFmtId="0" fontId="8" fillId="2" borderId="0" applyBorder="0" applyProtection="0"/>
    <xf numFmtId="0" fontId="8" fillId="3" borderId="0" applyBorder="0" applyProtection="0"/>
    <xf numFmtId="0" fontId="8" fillId="4" borderId="0" applyBorder="0" applyProtection="0"/>
    <xf numFmtId="0" fontId="8" fillId="5" borderId="0" applyBorder="0" applyProtection="0"/>
    <xf numFmtId="0" fontId="8" fillId="6" borderId="0" applyBorder="0" applyProtection="0"/>
    <xf numFmtId="0" fontId="8" fillId="7" borderId="0" applyBorder="0" applyProtection="0"/>
    <xf numFmtId="0" fontId="8" fillId="8" borderId="0" applyBorder="0" applyProtection="0"/>
    <xf numFmtId="0" fontId="8" fillId="3" borderId="0" applyBorder="0" applyProtection="0"/>
    <xf numFmtId="0" fontId="8" fillId="9" borderId="0" applyBorder="0" applyProtection="0"/>
    <xf numFmtId="0" fontId="8" fillId="10" borderId="0" applyBorder="0" applyProtection="0"/>
    <xf numFmtId="0" fontId="8" fillId="8" borderId="0" applyBorder="0" applyProtection="0"/>
    <xf numFmtId="0" fontId="8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8" fillId="0" borderId="0"/>
    <xf numFmtId="0" fontId="8" fillId="0" borderId="0"/>
  </cellStyleXfs>
  <cellXfs count="11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0" fontId="5" fillId="5" borderId="11" xfId="0" applyFont="1" applyFill="1" applyBorder="1" applyAlignment="1">
      <alignment horizontal="left"/>
    </xf>
    <xf numFmtId="0" fontId="5" fillId="5" borderId="12" xfId="0" applyFont="1" applyFill="1" applyBorder="1"/>
    <xf numFmtId="0" fontId="2" fillId="5" borderId="13" xfId="0" applyFont="1" applyFill="1" applyBorder="1"/>
    <xf numFmtId="164" fontId="5" fillId="5" borderId="14" xfId="0" applyNumberFormat="1" applyFont="1" applyFill="1" applyBorder="1" applyAlignment="1">
      <alignment horizontal="right"/>
    </xf>
    <xf numFmtId="164" fontId="5" fillId="5" borderId="15" xfId="0" applyNumberFormat="1" applyFont="1" applyFill="1" applyBorder="1" applyAlignment="1">
      <alignment horizontal="right"/>
    </xf>
    <xf numFmtId="0" fontId="2" fillId="5" borderId="0" xfId="0" applyFont="1" applyFill="1"/>
    <xf numFmtId="0" fontId="2" fillId="0" borderId="16" xfId="0" applyFont="1" applyBorder="1" applyAlignment="1">
      <alignment horizontal="left"/>
    </xf>
    <xf numFmtId="0" fontId="5" fillId="0" borderId="17" xfId="0" applyFont="1" applyBorder="1"/>
    <xf numFmtId="0" fontId="2" fillId="0" borderId="18" xfId="0" applyFont="1" applyBorder="1"/>
    <xf numFmtId="165" fontId="2" fillId="0" borderId="19" xfId="0" applyNumberFormat="1" applyFont="1" applyBorder="1"/>
    <xf numFmtId="165" fontId="2" fillId="0" borderId="20" xfId="0" applyNumberFormat="1" applyFont="1" applyBorder="1"/>
    <xf numFmtId="0" fontId="5" fillId="5" borderId="16" xfId="0" applyFont="1" applyFill="1" applyBorder="1" applyAlignment="1">
      <alignment horizontal="left"/>
    </xf>
    <xf numFmtId="0" fontId="5" fillId="5" borderId="17" xfId="0" applyFont="1" applyFill="1" applyBorder="1"/>
    <xf numFmtId="0" fontId="2" fillId="5" borderId="18" xfId="0" applyFont="1" applyFill="1" applyBorder="1"/>
    <xf numFmtId="164" fontId="5" fillId="5" borderId="19" xfId="0" applyNumberFormat="1" applyFont="1" applyFill="1" applyBorder="1" applyAlignment="1">
      <alignment horizontal="right"/>
    </xf>
    <xf numFmtId="164" fontId="5" fillId="5" borderId="20" xfId="0" applyNumberFormat="1" applyFont="1" applyFill="1" applyBorder="1" applyAlignment="1">
      <alignment horizontal="right"/>
    </xf>
    <xf numFmtId="164" fontId="2" fillId="0" borderId="19" xfId="0" applyNumberFormat="1" applyFont="1" applyBorder="1"/>
    <xf numFmtId="164" fontId="2" fillId="0" borderId="19" xfId="0" applyNumberFormat="1" applyFont="1" applyBorder="1" applyAlignment="1">
      <alignment horizontal="right"/>
    </xf>
    <xf numFmtId="164" fontId="2" fillId="0" borderId="20" xfId="0" applyNumberFormat="1" applyFont="1" applyBorder="1"/>
    <xf numFmtId="0" fontId="2" fillId="5" borderId="17" xfId="0" applyFont="1" applyFill="1" applyBorder="1"/>
    <xf numFmtId="166" fontId="2" fillId="0" borderId="19" xfId="0" applyNumberFormat="1" applyFont="1" applyBorder="1"/>
    <xf numFmtId="166" fontId="2" fillId="0" borderId="20" xfId="0" applyNumberFormat="1" applyFont="1" applyBorder="1"/>
    <xf numFmtId="166" fontId="2" fillId="0" borderId="19" xfId="0" applyNumberFormat="1" applyFont="1" applyBorder="1" applyAlignment="1">
      <alignment horizontal="right"/>
    </xf>
    <xf numFmtId="166" fontId="2" fillId="0" borderId="20" xfId="0" applyNumberFormat="1" applyFont="1" applyBorder="1" applyAlignment="1">
      <alignment horizontal="right"/>
    </xf>
    <xf numFmtId="167" fontId="2" fillId="0" borderId="21" xfId="0" applyNumberFormat="1" applyFont="1" applyBorder="1"/>
    <xf numFmtId="167" fontId="2" fillId="0" borderId="19" xfId="0" applyNumberFormat="1" applyFont="1" applyBorder="1"/>
    <xf numFmtId="167" fontId="2" fillId="0" borderId="20" xfId="0" applyNumberFormat="1" applyFont="1" applyBorder="1"/>
    <xf numFmtId="167" fontId="2" fillId="0" borderId="22" xfId="0" applyNumberFormat="1" applyFont="1" applyBorder="1"/>
    <xf numFmtId="164" fontId="2" fillId="0" borderId="20" xfId="0" applyNumberFormat="1" applyFont="1" applyBorder="1" applyAlignment="1">
      <alignment horizontal="right"/>
    </xf>
    <xf numFmtId="0" fontId="5" fillId="4" borderId="23" xfId="0" applyFont="1" applyFill="1" applyBorder="1" applyAlignment="1">
      <alignment horizontal="left"/>
    </xf>
    <xf numFmtId="0" fontId="5" fillId="4" borderId="17" xfId="0" applyFont="1" applyFill="1" applyBorder="1"/>
    <xf numFmtId="0" fontId="2" fillId="4" borderId="24" xfId="0" applyFont="1" applyFill="1" applyBorder="1"/>
    <xf numFmtId="0" fontId="2" fillId="4" borderId="0" xfId="0" applyFont="1" applyFill="1"/>
    <xf numFmtId="0" fontId="5" fillId="0" borderId="23" xfId="0" applyFont="1" applyBorder="1" applyAlignment="1">
      <alignment horizontal="left"/>
    </xf>
    <xf numFmtId="0" fontId="2" fillId="0" borderId="24" xfId="0" applyFont="1" applyBorder="1"/>
    <xf numFmtId="0" fontId="6" fillId="8" borderId="25" xfId="0" applyFont="1" applyFill="1" applyBorder="1" applyAlignment="1">
      <alignment horizontal="left"/>
    </xf>
    <xf numFmtId="0" fontId="5" fillId="8" borderId="26" xfId="0" applyFont="1" applyFill="1" applyBorder="1"/>
    <xf numFmtId="0" fontId="5" fillId="8" borderId="27" xfId="0" applyFont="1" applyFill="1" applyBorder="1"/>
    <xf numFmtId="164" fontId="5" fillId="8" borderId="28" xfId="0" applyNumberFormat="1" applyFont="1" applyFill="1" applyBorder="1" applyAlignment="1">
      <alignment horizontal="right"/>
    </xf>
    <xf numFmtId="164" fontId="5" fillId="8" borderId="29" xfId="0" applyNumberFormat="1" applyFont="1" applyFill="1" applyBorder="1" applyAlignment="1">
      <alignment horizontal="right"/>
    </xf>
    <xf numFmtId="0" fontId="2" fillId="8" borderId="0" xfId="0" applyFont="1" applyFill="1"/>
    <xf numFmtId="0" fontId="5" fillId="13" borderId="1" xfId="0" applyFont="1" applyFill="1" applyBorder="1" applyAlignment="1">
      <alignment horizontal="left"/>
    </xf>
    <xf numFmtId="0" fontId="5" fillId="13" borderId="30" xfId="0" applyFont="1" applyFill="1" applyBorder="1"/>
    <xf numFmtId="0" fontId="2" fillId="13" borderId="31" xfId="0" applyFont="1" applyFill="1" applyBorder="1"/>
    <xf numFmtId="0" fontId="5" fillId="0" borderId="16" xfId="0" applyFont="1" applyBorder="1" applyAlignment="1">
      <alignment horizontal="left"/>
    </xf>
    <xf numFmtId="0" fontId="4" fillId="0" borderId="18" xfId="0" applyFont="1" applyBorder="1"/>
    <xf numFmtId="164" fontId="4" fillId="0" borderId="19" xfId="0" applyNumberFormat="1" applyFont="1" applyBorder="1"/>
    <xf numFmtId="0" fontId="5" fillId="13" borderId="16" xfId="0" applyFont="1" applyFill="1" applyBorder="1" applyAlignment="1">
      <alignment horizontal="left"/>
    </xf>
    <xf numFmtId="0" fontId="5" fillId="13" borderId="17" xfId="0" applyFont="1" applyFill="1" applyBorder="1"/>
    <xf numFmtId="0" fontId="2" fillId="13" borderId="18" xfId="0" applyFont="1" applyFill="1" applyBorder="1"/>
    <xf numFmtId="164" fontId="2" fillId="0" borderId="19" xfId="19" applyNumberFormat="1" applyFont="1" applyBorder="1"/>
    <xf numFmtId="164" fontId="2" fillId="4" borderId="19" xfId="19" applyNumberFormat="1" applyFont="1" applyFill="1" applyBorder="1"/>
    <xf numFmtId="0" fontId="2" fillId="0" borderId="13" xfId="0" applyFont="1" applyBorder="1"/>
    <xf numFmtId="0" fontId="2" fillId="0" borderId="32" xfId="0" applyFont="1" applyBorder="1"/>
    <xf numFmtId="0" fontId="5" fillId="8" borderId="16" xfId="0" applyFont="1" applyFill="1" applyBorder="1" applyAlignment="1">
      <alignment horizontal="left"/>
    </xf>
    <xf numFmtId="0" fontId="5" fillId="8" borderId="17" xfId="0" applyFont="1" applyFill="1" applyBorder="1"/>
    <xf numFmtId="0" fontId="2" fillId="8" borderId="13" xfId="0" applyFont="1" applyFill="1" applyBorder="1"/>
    <xf numFmtId="164" fontId="3" fillId="5" borderId="19" xfId="0" applyNumberFormat="1" applyFont="1" applyFill="1" applyBorder="1" applyAlignment="1">
      <alignment horizontal="right"/>
    </xf>
    <xf numFmtId="168" fontId="2" fillId="0" borderId="14" xfId="0" applyNumberFormat="1" applyFont="1" applyBorder="1"/>
    <xf numFmtId="0" fontId="2" fillId="0" borderId="18" xfId="0" applyFont="1" applyBorder="1" applyAlignment="1">
      <alignment horizontal="left"/>
    </xf>
    <xf numFmtId="164" fontId="4" fillId="0" borderId="19" xfId="0" applyNumberFormat="1" applyFont="1" applyBorder="1" applyAlignment="1">
      <alignment horizontal="right"/>
    </xf>
    <xf numFmtId="0" fontId="2" fillId="8" borderId="18" xfId="0" applyFont="1" applyFill="1" applyBorder="1"/>
    <xf numFmtId="0" fontId="5" fillId="14" borderId="16" xfId="0" applyFont="1" applyFill="1" applyBorder="1" applyAlignment="1">
      <alignment horizontal="left"/>
    </xf>
    <xf numFmtId="0" fontId="5" fillId="14" borderId="17" xfId="0" applyFont="1" applyFill="1" applyBorder="1"/>
    <xf numFmtId="0" fontId="2" fillId="14" borderId="18" xfId="0" applyFont="1" applyFill="1" applyBorder="1"/>
    <xf numFmtId="0" fontId="5" fillId="7" borderId="16" xfId="0" applyFont="1" applyFill="1" applyBorder="1" applyAlignment="1">
      <alignment horizontal="left"/>
    </xf>
    <xf numFmtId="0" fontId="5" fillId="7" borderId="17" xfId="0" applyFont="1" applyFill="1" applyBorder="1"/>
    <xf numFmtId="0" fontId="2" fillId="7" borderId="18" xfId="0" applyFont="1" applyFill="1" applyBorder="1"/>
    <xf numFmtId="164" fontId="2" fillId="4" borderId="19" xfId="0" applyNumberFormat="1" applyFont="1" applyFill="1" applyBorder="1" applyAlignment="1">
      <alignment horizontal="right"/>
    </xf>
    <xf numFmtId="0" fontId="5" fillId="0" borderId="17" xfId="20" applyFont="1" applyBorder="1"/>
    <xf numFmtId="0" fontId="2" fillId="0" borderId="18" xfId="20" applyFont="1" applyBorder="1"/>
    <xf numFmtId="164" fontId="2" fillId="4" borderId="14" xfId="0" applyNumberFormat="1" applyFont="1" applyFill="1" applyBorder="1"/>
    <xf numFmtId="0" fontId="5" fillId="0" borderId="33" xfId="20" applyFont="1" applyBorder="1"/>
    <xf numFmtId="0" fontId="2" fillId="0" borderId="24" xfId="20" applyFont="1" applyBorder="1"/>
    <xf numFmtId="164" fontId="2" fillId="0" borderId="19" xfId="20" applyNumberFormat="1" applyFont="1" applyBorder="1"/>
    <xf numFmtId="164" fontId="2" fillId="4" borderId="19" xfId="20" applyNumberFormat="1" applyFont="1" applyFill="1" applyBorder="1"/>
    <xf numFmtId="164" fontId="2" fillId="4" borderId="19" xfId="0" applyNumberFormat="1" applyFont="1" applyFill="1" applyBorder="1"/>
    <xf numFmtId="0" fontId="5" fillId="0" borderId="12" xfId="20" applyFont="1" applyBorder="1"/>
    <xf numFmtId="0" fontId="2" fillId="0" borderId="13" xfId="20" applyFont="1" applyBorder="1"/>
    <xf numFmtId="0" fontId="2" fillId="0" borderId="32" xfId="20" applyFont="1" applyBorder="1"/>
    <xf numFmtId="164" fontId="2" fillId="4" borderId="21" xfId="20" applyNumberFormat="1" applyFont="1" applyFill="1" applyBorder="1"/>
    <xf numFmtId="0" fontId="2" fillId="0" borderId="0" xfId="20" applyFont="1"/>
    <xf numFmtId="0" fontId="5" fillId="10" borderId="16" xfId="0" applyFont="1" applyFill="1" applyBorder="1" applyAlignment="1">
      <alignment horizontal="left"/>
    </xf>
    <xf numFmtId="0" fontId="5" fillId="10" borderId="17" xfId="0" applyFont="1" applyFill="1" applyBorder="1"/>
    <xf numFmtId="0" fontId="2" fillId="10" borderId="18" xfId="0" applyFont="1" applyFill="1" applyBorder="1"/>
    <xf numFmtId="164" fontId="2" fillId="0" borderId="21" xfId="0" applyNumberFormat="1" applyFont="1" applyBorder="1"/>
    <xf numFmtId="0" fontId="5" fillId="3" borderId="16" xfId="0" applyFont="1" applyFill="1" applyBorder="1" applyAlignment="1">
      <alignment horizontal="left"/>
    </xf>
    <xf numFmtId="0" fontId="5" fillId="3" borderId="17" xfId="0" applyFont="1" applyFill="1" applyBorder="1"/>
    <xf numFmtId="0" fontId="2" fillId="3" borderId="18" xfId="0" applyFont="1" applyFill="1" applyBorder="1"/>
    <xf numFmtId="168" fontId="2" fillId="0" borderId="19" xfId="0" applyNumberFormat="1" applyFont="1" applyBorder="1"/>
    <xf numFmtId="0" fontId="2" fillId="0" borderId="23" xfId="0" applyFont="1" applyBorder="1" applyAlignment="1">
      <alignment horizontal="left"/>
    </xf>
    <xf numFmtId="0" fontId="3" fillId="8" borderId="34" xfId="0" applyFont="1" applyFill="1" applyBorder="1" applyAlignment="1">
      <alignment horizontal="left"/>
    </xf>
    <xf numFmtId="0" fontId="2" fillId="8" borderId="27" xfId="0" applyFont="1" applyFill="1" applyBorder="1"/>
    <xf numFmtId="0" fontId="2" fillId="0" borderId="35" xfId="0" applyFont="1" applyBorder="1" applyAlignment="1">
      <alignment horizontal="left"/>
    </xf>
    <xf numFmtId="0" fontId="3" fillId="0" borderId="36" xfId="0" applyFont="1" applyBorder="1"/>
    <xf numFmtId="0" fontId="3" fillId="8" borderId="36" xfId="0" applyFont="1" applyFill="1" applyBorder="1"/>
    <xf numFmtId="0" fontId="4" fillId="8" borderId="37" xfId="0" applyFont="1" applyFill="1" applyBorder="1"/>
    <xf numFmtId="164" fontId="9" fillId="0" borderId="19" xfId="0" applyNumberFormat="1" applyFont="1" applyBorder="1" applyAlignment="1">
      <alignment horizontal="right"/>
    </xf>
    <xf numFmtId="164" fontId="2" fillId="0" borderId="0" xfId="0" applyNumberFormat="1" applyFont="1"/>
    <xf numFmtId="164" fontId="5" fillId="15" borderId="19" xfId="0" applyNumberFormat="1" applyFont="1" applyFill="1" applyBorder="1" applyAlignment="1">
      <alignment horizontal="right"/>
    </xf>
    <xf numFmtId="164" fontId="10" fillId="8" borderId="28" xfId="0" applyNumberFormat="1" applyFont="1" applyFill="1" applyBorder="1" applyAlignment="1">
      <alignment horizontal="right"/>
    </xf>
  </cellXfs>
  <cellStyles count="2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40 % – Zvýraznění1" xfId="7" xr:uid="{00000000-0005-0000-0000-000006000000}"/>
    <cellStyle name="40 % – Zvýraznění2" xfId="8" xr:uid="{00000000-0005-0000-0000-000007000000}"/>
    <cellStyle name="40 % – Zvýraznění3" xfId="9" xr:uid="{00000000-0005-0000-0000-000008000000}"/>
    <cellStyle name="40 % – Zvýraznění4" xfId="10" xr:uid="{00000000-0005-0000-0000-000009000000}"/>
    <cellStyle name="40 % – Zvýraznění5" xfId="11" xr:uid="{00000000-0005-0000-0000-00000A000000}"/>
    <cellStyle name="40 % – Zvýraznění6" xfId="12" xr:uid="{00000000-0005-0000-0000-00000B000000}"/>
    <cellStyle name="60 % – Zvýraznění1" xfId="13" xr:uid="{00000000-0005-0000-0000-00000C000000}"/>
    <cellStyle name="60 % – Zvýraznění2" xfId="14" xr:uid="{00000000-0005-0000-0000-00000D000000}"/>
    <cellStyle name="60 % – Zvýraznění3" xfId="15" xr:uid="{00000000-0005-0000-0000-00000E000000}"/>
    <cellStyle name="60 % – Zvýraznění4" xfId="16" xr:uid="{00000000-0005-0000-0000-00000F000000}"/>
    <cellStyle name="60 % – Zvýraznění5" xfId="17" xr:uid="{00000000-0005-0000-0000-000010000000}"/>
    <cellStyle name="60 % – Zvýraznění6" xfId="18" xr:uid="{00000000-0005-0000-0000-000011000000}"/>
    <cellStyle name="Normální" xfId="0" builtinId="0"/>
    <cellStyle name="Normální 2" xfId="19" xr:uid="{00000000-0005-0000-0000-000013000000}"/>
    <cellStyle name="normální 4" xfId="20" xr:uid="{00000000-0005-0000-0000-000014000000}"/>
  </cellStyles>
  <dxfs count="0"/>
  <tableStyles count="0" defaultTableStyle="TableStyleMedium9" defaultPivotStyle="PivotStyleLight16"/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4F5D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B180"/>
  <sheetViews>
    <sheetView tabSelected="1" topLeftCell="A145" zoomScale="70" zoomScaleNormal="70" workbookViewId="0">
      <pane xSplit="2" topLeftCell="C1" activePane="topRight" state="frozen"/>
      <selection activeCell="A159" sqref="A159"/>
      <selection pane="topRight" activeCell="F180" sqref="D180:F180"/>
    </sheetView>
  </sheetViews>
  <sheetFormatPr defaultColWidth="8.6640625" defaultRowHeight="14.4" x14ac:dyDescent="0.3"/>
  <cols>
    <col min="1" max="1" width="2" style="1" customWidth="1"/>
    <col min="2" max="2" width="8.88671875" style="2" customWidth="1"/>
    <col min="3" max="3" width="45.44140625" style="2" customWidth="1"/>
    <col min="4" max="6" width="22.5546875" style="3" customWidth="1"/>
    <col min="7" max="7" width="14" style="2" customWidth="1"/>
    <col min="8" max="10" width="9.109375" style="2" customWidth="1"/>
    <col min="11" max="11" width="15.5546875" style="2" customWidth="1"/>
    <col min="12" max="236" width="9.109375" style="2" customWidth="1"/>
  </cols>
  <sheetData>
    <row r="1" spans="1:172" x14ac:dyDescent="0.3">
      <c r="A1" s="4" t="s">
        <v>316</v>
      </c>
      <c r="B1" s="4"/>
      <c r="C1" s="5"/>
    </row>
    <row r="2" spans="1:172" x14ac:dyDescent="0.3">
      <c r="A2" s="4"/>
      <c r="B2" s="4"/>
      <c r="C2" s="5"/>
    </row>
    <row r="3" spans="1:172" x14ac:dyDescent="0.3">
      <c r="A3" s="4" t="s">
        <v>318</v>
      </c>
      <c r="B3" s="4"/>
      <c r="C3" s="5"/>
    </row>
    <row r="4" spans="1:172" x14ac:dyDescent="0.3">
      <c r="A4" s="4"/>
      <c r="B4" s="4"/>
      <c r="C4" s="5"/>
    </row>
    <row r="5" spans="1:172" x14ac:dyDescent="0.3">
      <c r="A5" s="5" t="s">
        <v>319</v>
      </c>
      <c r="B5" s="4"/>
      <c r="C5" s="5"/>
    </row>
    <row r="6" spans="1:172" ht="15" thickBot="1" x14ac:dyDescent="0.35">
      <c r="A6" s="4"/>
      <c r="B6" s="4"/>
      <c r="C6" s="5"/>
    </row>
    <row r="7" spans="1:172" x14ac:dyDescent="0.3">
      <c r="A7" s="6" t="s">
        <v>0</v>
      </c>
      <c r="B7" s="7"/>
      <c r="C7" s="8"/>
      <c r="D7" s="9">
        <v>2022</v>
      </c>
      <c r="E7" s="10">
        <v>2022</v>
      </c>
      <c r="F7" s="10">
        <v>2022</v>
      </c>
    </row>
    <row r="8" spans="1:172" ht="30.75" customHeight="1" thickBot="1" x14ac:dyDescent="0.35">
      <c r="A8" s="11" t="s">
        <v>1</v>
      </c>
      <c r="B8" s="12"/>
      <c r="C8" s="13" t="s">
        <v>2</v>
      </c>
      <c r="D8" s="14" t="s">
        <v>3</v>
      </c>
      <c r="E8" s="15" t="s">
        <v>317</v>
      </c>
      <c r="F8" s="15" t="s">
        <v>317</v>
      </c>
    </row>
    <row r="9" spans="1:172" x14ac:dyDescent="0.3">
      <c r="A9" s="16" t="s">
        <v>4</v>
      </c>
      <c r="B9" s="17"/>
      <c r="C9" s="18"/>
      <c r="D9" s="19">
        <f>SUM(D10:D11)</f>
        <v>2530000</v>
      </c>
      <c r="E9" s="20">
        <f>SUM(E10:E11)</f>
        <v>2700590</v>
      </c>
      <c r="F9" s="20">
        <f>SUM(F10:F11)</f>
        <v>2700590</v>
      </c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</row>
    <row r="10" spans="1:172" x14ac:dyDescent="0.3">
      <c r="A10" s="22"/>
      <c r="B10" s="23" t="s">
        <v>5</v>
      </c>
      <c r="C10" s="24" t="s">
        <v>6</v>
      </c>
      <c r="D10" s="25">
        <v>1370000</v>
      </c>
      <c r="E10" s="26">
        <v>1407400</v>
      </c>
      <c r="F10" s="26">
        <v>1407400</v>
      </c>
    </row>
    <row r="11" spans="1:172" x14ac:dyDescent="0.3">
      <c r="A11" s="22"/>
      <c r="B11" s="23" t="s">
        <v>7</v>
      </c>
      <c r="C11" s="24" t="s">
        <v>8</v>
      </c>
      <c r="D11" s="25">
        <v>1160000</v>
      </c>
      <c r="E11" s="26">
        <v>1293190</v>
      </c>
      <c r="F11" s="26">
        <v>1293190</v>
      </c>
    </row>
    <row r="12" spans="1:172" s="21" customFormat="1" ht="13.8" x14ac:dyDescent="0.25">
      <c r="A12" s="27" t="s">
        <v>9</v>
      </c>
      <c r="B12" s="28"/>
      <c r="C12" s="29"/>
      <c r="D12" s="30">
        <f>SUM(D13:D15)</f>
        <v>14000000</v>
      </c>
      <c r="E12" s="31">
        <f>SUM(E13:E15)</f>
        <v>15516315</v>
      </c>
      <c r="F12" s="31">
        <f>SUM(F13:F15)</f>
        <v>15516315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172" x14ac:dyDescent="0.3">
      <c r="A13" s="22"/>
      <c r="B13" s="23" t="s">
        <v>10</v>
      </c>
      <c r="C13" s="24" t="s">
        <v>11</v>
      </c>
      <c r="D13" s="32">
        <v>0</v>
      </c>
      <c r="E13" s="32">
        <v>2043767</v>
      </c>
      <c r="F13" s="32">
        <v>2043767</v>
      </c>
    </row>
    <row r="14" spans="1:172" x14ac:dyDescent="0.3">
      <c r="A14" s="22"/>
      <c r="B14" s="23" t="s">
        <v>12</v>
      </c>
      <c r="C14" s="24" t="s">
        <v>13</v>
      </c>
      <c r="D14" s="33">
        <v>0</v>
      </c>
      <c r="E14" s="33">
        <v>2451973</v>
      </c>
      <c r="F14" s="33">
        <v>2451973</v>
      </c>
    </row>
    <row r="15" spans="1:172" ht="15.75" customHeight="1" x14ac:dyDescent="0.3">
      <c r="A15" s="22"/>
      <c r="B15" s="23" t="s">
        <v>14</v>
      </c>
      <c r="C15" s="24" t="s">
        <v>15</v>
      </c>
      <c r="D15" s="32">
        <v>14000000</v>
      </c>
      <c r="E15" s="34">
        <v>11020575</v>
      </c>
      <c r="F15" s="34">
        <v>11020575</v>
      </c>
    </row>
    <row r="16" spans="1:172" s="21" customFormat="1" ht="13.8" x14ac:dyDescent="0.25">
      <c r="A16" s="27" t="s">
        <v>16</v>
      </c>
      <c r="B16" s="35"/>
      <c r="C16" s="29"/>
      <c r="D16" s="30">
        <f>SUM(D17:D28)</f>
        <v>1264960</v>
      </c>
      <c r="E16" s="31">
        <f>SUM(E17:E28)</f>
        <v>1728647.5</v>
      </c>
      <c r="F16" s="31">
        <f>SUM(F17:F29)</f>
        <v>1722765.25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172" x14ac:dyDescent="0.3">
      <c r="A17" s="22"/>
      <c r="B17" s="23" t="s">
        <v>17</v>
      </c>
      <c r="C17" s="24" t="s">
        <v>18</v>
      </c>
      <c r="D17" s="36">
        <v>300000</v>
      </c>
      <c r="E17" s="37">
        <f>379895.5+19150+9630</f>
        <v>408675.5</v>
      </c>
      <c r="F17" s="37">
        <f>379895.5+19150+9630</f>
        <v>408675.5</v>
      </c>
    </row>
    <row r="18" spans="1:172" x14ac:dyDescent="0.3">
      <c r="A18" s="22"/>
      <c r="B18" s="23" t="s">
        <v>19</v>
      </c>
      <c r="C18" s="24" t="s">
        <v>20</v>
      </c>
      <c r="D18" s="38">
        <v>50000</v>
      </c>
      <c r="E18" s="39">
        <v>75331</v>
      </c>
      <c r="F18" s="39">
        <v>69448.75</v>
      </c>
    </row>
    <row r="19" spans="1:172" x14ac:dyDescent="0.3">
      <c r="A19" s="22"/>
      <c r="B19" s="23" t="s">
        <v>21</v>
      </c>
      <c r="C19" s="24" t="s">
        <v>22</v>
      </c>
      <c r="D19" s="36">
        <v>350000</v>
      </c>
      <c r="E19" s="37">
        <v>486190</v>
      </c>
      <c r="F19" s="37">
        <v>486190</v>
      </c>
    </row>
    <row r="20" spans="1:172" x14ac:dyDescent="0.3">
      <c r="A20" s="22"/>
      <c r="B20" s="23" t="s">
        <v>23</v>
      </c>
      <c r="C20" s="24" t="s">
        <v>24</v>
      </c>
      <c r="D20" s="36">
        <v>200000</v>
      </c>
      <c r="E20" s="37">
        <v>189000</v>
      </c>
      <c r="F20" s="37">
        <v>189000</v>
      </c>
    </row>
    <row r="21" spans="1:172" x14ac:dyDescent="0.3">
      <c r="A21" s="22"/>
      <c r="B21" s="23" t="s">
        <v>25</v>
      </c>
      <c r="C21" s="24" t="s">
        <v>26</v>
      </c>
      <c r="D21" s="36">
        <f>32000+25600</f>
        <v>57600</v>
      </c>
      <c r="E21" s="37">
        <v>58200</v>
      </c>
      <c r="F21" s="37">
        <v>58200</v>
      </c>
    </row>
    <row r="22" spans="1:172" x14ac:dyDescent="0.3">
      <c r="A22" s="22"/>
      <c r="B22" s="23" t="s">
        <v>27</v>
      </c>
      <c r="C22" s="24" t="s">
        <v>28</v>
      </c>
      <c r="D22" s="41">
        <v>50000</v>
      </c>
      <c r="E22" s="42">
        <v>73000</v>
      </c>
      <c r="F22" s="42">
        <v>73000</v>
      </c>
    </row>
    <row r="23" spans="1:172" x14ac:dyDescent="0.3">
      <c r="A23" s="22"/>
      <c r="B23" s="23" t="s">
        <v>29</v>
      </c>
      <c r="C23" s="24" t="s">
        <v>30</v>
      </c>
      <c r="D23" s="40">
        <v>95360</v>
      </c>
      <c r="E23" s="43">
        <v>95360</v>
      </c>
      <c r="F23" s="43">
        <v>95360</v>
      </c>
    </row>
    <row r="24" spans="1:172" x14ac:dyDescent="0.3">
      <c r="A24" s="22"/>
      <c r="B24" s="23" t="s">
        <v>31</v>
      </c>
      <c r="C24" s="24" t="s">
        <v>32</v>
      </c>
      <c r="D24" s="36">
        <v>60000</v>
      </c>
      <c r="E24" s="37">
        <f>79200+300</f>
        <v>79500</v>
      </c>
      <c r="F24" s="37">
        <f>79200+300</f>
        <v>79500</v>
      </c>
    </row>
    <row r="25" spans="1:172" x14ac:dyDescent="0.3">
      <c r="A25" s="22"/>
      <c r="B25" s="23" t="s">
        <v>33</v>
      </c>
      <c r="C25" s="24" t="s">
        <v>34</v>
      </c>
      <c r="D25" s="36">
        <v>40000</v>
      </c>
      <c r="E25" s="37">
        <v>76300</v>
      </c>
      <c r="F25" s="37">
        <v>76300</v>
      </c>
    </row>
    <row r="26" spans="1:172" x14ac:dyDescent="0.3">
      <c r="A26" s="22"/>
      <c r="B26" s="23" t="s">
        <v>35</v>
      </c>
      <c r="C26" s="24" t="s">
        <v>36</v>
      </c>
      <c r="D26" s="36">
        <v>30000</v>
      </c>
      <c r="E26" s="37">
        <f>1000+115091</f>
        <v>116091</v>
      </c>
      <c r="F26" s="37">
        <f>1000+115091</f>
        <v>116091</v>
      </c>
    </row>
    <row r="27" spans="1:172" x14ac:dyDescent="0.3">
      <c r="A27" s="22"/>
      <c r="B27" s="23" t="s">
        <v>37</v>
      </c>
      <c r="C27" s="24" t="s">
        <v>38</v>
      </c>
      <c r="D27" s="40">
        <v>9000</v>
      </c>
      <c r="E27" s="43">
        <v>15600</v>
      </c>
      <c r="F27" s="43">
        <v>15600</v>
      </c>
    </row>
    <row r="28" spans="1:172" x14ac:dyDescent="0.3">
      <c r="A28" s="22"/>
      <c r="B28" s="23" t="s">
        <v>39</v>
      </c>
      <c r="C28" s="24" t="s">
        <v>40</v>
      </c>
      <c r="D28" s="36">
        <f>20000+3000</f>
        <v>23000</v>
      </c>
      <c r="E28" s="37">
        <f>2500+52900</f>
        <v>55400</v>
      </c>
      <c r="F28" s="37">
        <f>52900+2500</f>
        <v>55400</v>
      </c>
    </row>
    <row r="29" spans="1:172" x14ac:dyDescent="0.3">
      <c r="A29" s="22"/>
      <c r="B29" s="23" t="s">
        <v>41</v>
      </c>
      <c r="C29" s="24" t="s">
        <v>42</v>
      </c>
      <c r="D29" s="36">
        <v>20000</v>
      </c>
      <c r="E29" s="32">
        <v>0</v>
      </c>
      <c r="F29" s="32">
        <v>0</v>
      </c>
    </row>
    <row r="30" spans="1:172" x14ac:dyDescent="0.3">
      <c r="A30" s="27" t="s">
        <v>43</v>
      </c>
      <c r="B30" s="28"/>
      <c r="C30" s="29"/>
      <c r="D30" s="30">
        <f>SUM(D31:D34)</f>
        <v>630000</v>
      </c>
      <c r="E30" s="31">
        <f>SUM(E31:E34)</f>
        <v>753136.0199999999</v>
      </c>
      <c r="F30" s="31">
        <f>SUM(F31:F34)</f>
        <v>724490.45000000007</v>
      </c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</row>
    <row r="31" spans="1:172" x14ac:dyDescent="0.3">
      <c r="A31" s="22"/>
      <c r="B31" s="23" t="s">
        <v>44</v>
      </c>
      <c r="C31" s="24" t="s">
        <v>45</v>
      </c>
      <c r="D31" s="40">
        <v>150000</v>
      </c>
      <c r="E31" s="43">
        <v>126500</v>
      </c>
      <c r="F31" s="43">
        <v>127100</v>
      </c>
    </row>
    <row r="32" spans="1:172" x14ac:dyDescent="0.3">
      <c r="A32" s="22"/>
      <c r="B32" s="23" t="s">
        <v>46</v>
      </c>
      <c r="C32" s="24" t="s">
        <v>47</v>
      </c>
      <c r="D32" s="33">
        <v>200000</v>
      </c>
      <c r="E32" s="44">
        <f>134004.3+26540</f>
        <v>160544.29999999999</v>
      </c>
      <c r="F32" s="44">
        <v>130024.5</v>
      </c>
    </row>
    <row r="33" spans="1:172" x14ac:dyDescent="0.3">
      <c r="A33" s="22"/>
      <c r="B33" s="23" t="s">
        <v>48</v>
      </c>
      <c r="C33" s="24" t="s">
        <v>49</v>
      </c>
      <c r="D33" s="33">
        <v>250000</v>
      </c>
      <c r="E33" s="44">
        <v>446764.85</v>
      </c>
      <c r="F33" s="44">
        <v>446764.03</v>
      </c>
    </row>
    <row r="34" spans="1:172" ht="15" customHeight="1" x14ac:dyDescent="0.3">
      <c r="A34" s="22"/>
      <c r="B34" s="23" t="s">
        <v>50</v>
      </c>
      <c r="C34" s="24" t="s">
        <v>51</v>
      </c>
      <c r="D34" s="33">
        <v>30000</v>
      </c>
      <c r="E34" s="44">
        <f>18526.87+800</f>
        <v>19326.87</v>
      </c>
      <c r="F34" s="44">
        <f>18744.37+1857.55</f>
        <v>20601.919999999998</v>
      </c>
    </row>
    <row r="35" spans="1:172" x14ac:dyDescent="0.3">
      <c r="A35" s="27" t="s">
        <v>52</v>
      </c>
      <c r="B35" s="35"/>
      <c r="C35" s="29"/>
      <c r="D35" s="30">
        <f>SUM(D36:D37)</f>
        <v>90000</v>
      </c>
      <c r="E35" s="31">
        <f>SUM(E36:E37)</f>
        <v>117500</v>
      </c>
      <c r="F35" s="31">
        <f>SUM(F36:F37)</f>
        <v>28300</v>
      </c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</row>
    <row r="36" spans="1:172" s="48" customFormat="1" ht="13.8" x14ac:dyDescent="0.25">
      <c r="A36" s="45"/>
      <c r="B36" s="46" t="s">
        <v>53</v>
      </c>
      <c r="C36" s="47" t="s">
        <v>54</v>
      </c>
      <c r="D36" s="33">
        <v>80000</v>
      </c>
      <c r="E36" s="43">
        <v>27500</v>
      </c>
      <c r="F36" s="43">
        <v>27500</v>
      </c>
    </row>
    <row r="37" spans="1:172" ht="15" thickBot="1" x14ac:dyDescent="0.35">
      <c r="A37" s="49"/>
      <c r="B37" s="23" t="s">
        <v>55</v>
      </c>
      <c r="C37" s="50" t="s">
        <v>56</v>
      </c>
      <c r="D37" s="41">
        <v>10000</v>
      </c>
      <c r="E37" s="42">
        <v>90000</v>
      </c>
      <c r="F37" s="42">
        <v>800</v>
      </c>
    </row>
    <row r="38" spans="1:172" ht="15" thickBot="1" x14ac:dyDescent="0.35">
      <c r="A38" s="51" t="s">
        <v>57</v>
      </c>
      <c r="B38" s="52"/>
      <c r="C38" s="53"/>
      <c r="D38" s="54">
        <f>D9+D12+D16+D30+D35</f>
        <v>18514960</v>
      </c>
      <c r="E38" s="55">
        <f>E9+E12+E16+E30+E35</f>
        <v>20816188.52</v>
      </c>
      <c r="F38" s="55">
        <f>F9+F12+F16+F30+F35</f>
        <v>20692460.699999999</v>
      </c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</row>
    <row r="39" spans="1:172" s="2" customFormat="1" ht="15.75" customHeight="1" thickBot="1" x14ac:dyDescent="0.3">
      <c r="A39" s="1"/>
      <c r="C39" s="5"/>
      <c r="D39" s="3"/>
      <c r="E39" s="3"/>
      <c r="F39" s="3"/>
    </row>
    <row r="40" spans="1:172" x14ac:dyDescent="0.3">
      <c r="A40" s="6" t="s">
        <v>58</v>
      </c>
      <c r="B40" s="7"/>
      <c r="C40" s="8"/>
      <c r="D40" s="9">
        <v>2022</v>
      </c>
      <c r="E40" s="9">
        <v>2022</v>
      </c>
      <c r="F40" s="9">
        <v>2022</v>
      </c>
    </row>
    <row r="41" spans="1:172" ht="30.75" customHeight="1" thickBot="1" x14ac:dyDescent="0.35">
      <c r="A41" s="11" t="s">
        <v>1</v>
      </c>
      <c r="B41" s="12"/>
      <c r="C41" s="13" t="s">
        <v>2</v>
      </c>
      <c r="D41" s="15" t="s">
        <v>3</v>
      </c>
      <c r="E41" s="15" t="s">
        <v>317</v>
      </c>
      <c r="F41" s="15" t="s">
        <v>317</v>
      </c>
    </row>
    <row r="42" spans="1:172" x14ac:dyDescent="0.3">
      <c r="A42" s="57" t="s">
        <v>59</v>
      </c>
      <c r="B42" s="58"/>
      <c r="C42" s="59"/>
      <c r="D42" s="19">
        <f>SUM(D43:D53)</f>
        <v>1737000</v>
      </c>
      <c r="E42" s="19">
        <f>SUM(E43:E53)</f>
        <v>2004569.3900000001</v>
      </c>
      <c r="F42" s="19">
        <f>SUM(F43:F53)</f>
        <v>2020159.1600000001</v>
      </c>
    </row>
    <row r="43" spans="1:172" x14ac:dyDescent="0.3">
      <c r="A43" s="60"/>
      <c r="B43" s="23" t="s">
        <v>60</v>
      </c>
      <c r="C43" s="61" t="s">
        <v>61</v>
      </c>
      <c r="D43" s="32">
        <v>440000</v>
      </c>
      <c r="E43" s="32">
        <v>530340.55000000005</v>
      </c>
      <c r="F43" s="32">
        <v>536694.13</v>
      </c>
    </row>
    <row r="44" spans="1:172" x14ac:dyDescent="0.3">
      <c r="A44" s="60"/>
      <c r="B44" s="23" t="s">
        <v>62</v>
      </c>
      <c r="C44" s="61" t="s">
        <v>63</v>
      </c>
      <c r="D44" s="32">
        <v>417000</v>
      </c>
      <c r="E44" s="32">
        <v>518585.55</v>
      </c>
      <c r="F44" s="32">
        <v>524939.13</v>
      </c>
    </row>
    <row r="45" spans="1:172" x14ac:dyDescent="0.3">
      <c r="A45" s="60"/>
      <c r="B45" s="23" t="s">
        <v>64</v>
      </c>
      <c r="C45" s="61" t="s">
        <v>65</v>
      </c>
      <c r="D45" s="32">
        <v>150000</v>
      </c>
      <c r="E45" s="32">
        <v>182860.93</v>
      </c>
      <c r="F45" s="32">
        <v>139022.79</v>
      </c>
    </row>
    <row r="46" spans="1:172" x14ac:dyDescent="0.3">
      <c r="A46" s="60"/>
      <c r="B46" s="23" t="s">
        <v>66</v>
      </c>
      <c r="C46" s="61" t="s">
        <v>67</v>
      </c>
      <c r="D46" s="32">
        <v>205000</v>
      </c>
      <c r="E46" s="32">
        <v>192731.95</v>
      </c>
      <c r="F46" s="32">
        <v>192731.95</v>
      </c>
    </row>
    <row r="47" spans="1:172" x14ac:dyDescent="0.3">
      <c r="A47" s="60"/>
      <c r="B47" s="23" t="s">
        <v>68</v>
      </c>
      <c r="C47" s="61" t="s">
        <v>69</v>
      </c>
      <c r="D47" s="32">
        <v>100000</v>
      </c>
      <c r="E47" s="32">
        <v>76110.59</v>
      </c>
      <c r="F47" s="32">
        <v>119831.34</v>
      </c>
    </row>
    <row r="48" spans="1:172" x14ac:dyDescent="0.3">
      <c r="A48" s="60"/>
      <c r="B48" s="23" t="s">
        <v>70</v>
      </c>
      <c r="C48" s="61" t="s">
        <v>71</v>
      </c>
      <c r="D48" s="32">
        <v>90000</v>
      </c>
      <c r="E48" s="32">
        <v>100032.34</v>
      </c>
      <c r="F48" s="32">
        <v>100032.34</v>
      </c>
    </row>
    <row r="49" spans="1:7" x14ac:dyDescent="0.3">
      <c r="A49" s="60"/>
      <c r="B49" s="23" t="s">
        <v>72</v>
      </c>
      <c r="C49" s="24" t="s">
        <v>73</v>
      </c>
      <c r="D49" s="32">
        <v>30000</v>
      </c>
      <c r="E49" s="32">
        <v>30000</v>
      </c>
      <c r="F49" s="32">
        <v>30000</v>
      </c>
    </row>
    <row r="50" spans="1:7" x14ac:dyDescent="0.3">
      <c r="A50" s="60"/>
      <c r="B50" s="23" t="s">
        <v>74</v>
      </c>
      <c r="C50" s="61" t="s">
        <v>75</v>
      </c>
      <c r="D50" s="32">
        <v>40000</v>
      </c>
      <c r="E50" s="32">
        <v>10190.34</v>
      </c>
      <c r="F50" s="32">
        <v>10190.34</v>
      </c>
    </row>
    <row r="51" spans="1:7" x14ac:dyDescent="0.3">
      <c r="A51" s="60"/>
      <c r="B51" s="23" t="s">
        <v>76</v>
      </c>
      <c r="C51" s="61" t="s">
        <v>77</v>
      </c>
      <c r="D51" s="32">
        <v>20000</v>
      </c>
      <c r="E51" s="32">
        <v>119214</v>
      </c>
      <c r="F51" s="32">
        <v>122214</v>
      </c>
    </row>
    <row r="52" spans="1:7" x14ac:dyDescent="0.3">
      <c r="A52" s="60"/>
      <c r="B52" s="23" t="s">
        <v>78</v>
      </c>
      <c r="C52" s="61" t="s">
        <v>79</v>
      </c>
      <c r="D52" s="32">
        <v>45000</v>
      </c>
      <c r="E52" s="32">
        <v>44503.14</v>
      </c>
      <c r="F52" s="32">
        <v>44503.14</v>
      </c>
    </row>
    <row r="53" spans="1:7" x14ac:dyDescent="0.3">
      <c r="A53" s="60"/>
      <c r="B53" s="23" t="s">
        <v>80</v>
      </c>
      <c r="C53" s="24" t="s">
        <v>81</v>
      </c>
      <c r="D53" s="32">
        <v>200000</v>
      </c>
      <c r="E53" s="32">
        <v>200000</v>
      </c>
      <c r="F53" s="32">
        <v>200000</v>
      </c>
    </row>
    <row r="54" spans="1:7" x14ac:dyDescent="0.3">
      <c r="A54" s="63" t="s">
        <v>82</v>
      </c>
      <c r="B54" s="64"/>
      <c r="C54" s="65"/>
      <c r="D54" s="30">
        <f>SUM(D55:D68)</f>
        <v>1649500</v>
      </c>
      <c r="E54" s="30">
        <f>SUM(E55:E68)</f>
        <v>1739469.7</v>
      </c>
      <c r="F54" s="30">
        <f>SUM(F55:F68)</f>
        <v>1647969.7</v>
      </c>
    </row>
    <row r="55" spans="1:7" x14ac:dyDescent="0.3">
      <c r="A55" s="60"/>
      <c r="B55" s="23" t="s">
        <v>83</v>
      </c>
      <c r="C55" s="24" t="s">
        <v>84</v>
      </c>
      <c r="D55" s="66">
        <v>550000</v>
      </c>
      <c r="E55" s="66">
        <v>478778</v>
      </c>
      <c r="F55" s="66">
        <v>478778</v>
      </c>
    </row>
    <row r="56" spans="1:7" x14ac:dyDescent="0.3">
      <c r="A56" s="60"/>
      <c r="B56" s="23" t="s">
        <v>85</v>
      </c>
      <c r="C56" s="24" t="s">
        <v>86</v>
      </c>
      <c r="D56" s="66">
        <v>275000</v>
      </c>
      <c r="E56" s="66">
        <v>275000</v>
      </c>
      <c r="F56" s="66">
        <v>275000</v>
      </c>
    </row>
    <row r="57" spans="1:7" x14ac:dyDescent="0.3">
      <c r="A57" s="60"/>
      <c r="B57" s="23" t="s">
        <v>87</v>
      </c>
      <c r="C57" s="24" t="s">
        <v>88</v>
      </c>
      <c r="D57" s="66">
        <v>210000</v>
      </c>
      <c r="E57" s="66">
        <v>210000</v>
      </c>
      <c r="F57" s="66">
        <v>210000</v>
      </c>
    </row>
    <row r="58" spans="1:7" x14ac:dyDescent="0.3">
      <c r="A58" s="60"/>
      <c r="B58" s="23" t="s">
        <v>89</v>
      </c>
      <c r="C58" s="24" t="s">
        <v>90</v>
      </c>
      <c r="D58" s="66">
        <v>20000</v>
      </c>
      <c r="E58" s="66">
        <v>20000</v>
      </c>
      <c r="F58" s="66">
        <v>20000</v>
      </c>
    </row>
    <row r="59" spans="1:7" x14ac:dyDescent="0.3">
      <c r="A59" s="60"/>
      <c r="B59" s="23" t="s">
        <v>91</v>
      </c>
      <c r="C59" s="24" t="s">
        <v>92</v>
      </c>
      <c r="D59" s="66">
        <v>30000</v>
      </c>
      <c r="E59" s="66">
        <v>30000</v>
      </c>
      <c r="F59" s="66">
        <v>30000</v>
      </c>
    </row>
    <row r="60" spans="1:7" x14ac:dyDescent="0.3">
      <c r="A60" s="60"/>
      <c r="B60" s="23" t="s">
        <v>93</v>
      </c>
      <c r="C60" s="24" t="s">
        <v>94</v>
      </c>
      <c r="D60" s="66">
        <v>30000</v>
      </c>
      <c r="E60" s="66">
        <v>30000</v>
      </c>
      <c r="F60" s="66">
        <v>30000</v>
      </c>
    </row>
    <row r="61" spans="1:7" x14ac:dyDescent="0.3">
      <c r="A61" s="60"/>
      <c r="B61" s="23" t="s">
        <v>95</v>
      </c>
      <c r="C61" s="24" t="s">
        <v>96</v>
      </c>
      <c r="D61" s="66">
        <v>200000</v>
      </c>
      <c r="E61" s="66">
        <v>366691.7</v>
      </c>
      <c r="F61" s="66">
        <f>203691.7+73000</f>
        <v>276691.7</v>
      </c>
      <c r="G61" s="114"/>
    </row>
    <row r="62" spans="1:7" x14ac:dyDescent="0.3">
      <c r="A62" s="60"/>
      <c r="B62" s="23" t="s">
        <v>97</v>
      </c>
      <c r="C62" s="24" t="s">
        <v>98</v>
      </c>
      <c r="D62" s="66">
        <v>35000</v>
      </c>
      <c r="E62" s="66">
        <v>35000</v>
      </c>
      <c r="F62" s="66">
        <v>35000</v>
      </c>
    </row>
    <row r="63" spans="1:7" x14ac:dyDescent="0.3">
      <c r="A63" s="60"/>
      <c r="B63" s="23" t="s">
        <v>99</v>
      </c>
      <c r="C63" s="24" t="s">
        <v>100</v>
      </c>
      <c r="D63" s="66">
        <v>27500</v>
      </c>
      <c r="E63" s="66">
        <v>27000</v>
      </c>
      <c r="F63" s="66">
        <v>27000</v>
      </c>
    </row>
    <row r="64" spans="1:7" x14ac:dyDescent="0.3">
      <c r="A64" s="60"/>
      <c r="B64" s="23" t="s">
        <v>101</v>
      </c>
      <c r="C64" s="24" t="s">
        <v>102</v>
      </c>
      <c r="D64" s="66">
        <v>35000</v>
      </c>
      <c r="E64" s="66">
        <v>35000</v>
      </c>
      <c r="F64" s="66">
        <v>35000</v>
      </c>
    </row>
    <row r="65" spans="1:6" x14ac:dyDescent="0.3">
      <c r="A65" s="60"/>
      <c r="B65" s="23" t="s">
        <v>103</v>
      </c>
      <c r="C65" s="24" t="s">
        <v>104</v>
      </c>
      <c r="D65" s="66">
        <v>20000</v>
      </c>
      <c r="E65" s="66">
        <v>20000</v>
      </c>
      <c r="F65" s="66">
        <v>20000</v>
      </c>
    </row>
    <row r="66" spans="1:6" x14ac:dyDescent="0.3">
      <c r="A66" s="60"/>
      <c r="B66" s="23" t="s">
        <v>105</v>
      </c>
      <c r="C66" s="24" t="s">
        <v>106</v>
      </c>
      <c r="D66" s="67">
        <v>172000</v>
      </c>
      <c r="E66" s="67">
        <v>167000</v>
      </c>
      <c r="F66" s="67">
        <v>165500</v>
      </c>
    </row>
    <row r="67" spans="1:6" x14ac:dyDescent="0.3">
      <c r="A67" s="60"/>
      <c r="B67" s="23" t="s">
        <v>107</v>
      </c>
      <c r="C67" s="24" t="s">
        <v>108</v>
      </c>
      <c r="D67" s="66">
        <v>10000</v>
      </c>
      <c r="E67" s="66">
        <v>10000</v>
      </c>
      <c r="F67" s="66">
        <v>10000</v>
      </c>
    </row>
    <row r="68" spans="1:6" x14ac:dyDescent="0.3">
      <c r="A68" s="60"/>
      <c r="B68" s="23" t="s">
        <v>109</v>
      </c>
      <c r="C68" s="24" t="s">
        <v>110</v>
      </c>
      <c r="D68" s="66">
        <v>35000</v>
      </c>
      <c r="E68" s="66">
        <v>35000</v>
      </c>
      <c r="F68" s="66">
        <v>35000</v>
      </c>
    </row>
    <row r="69" spans="1:6" x14ac:dyDescent="0.3">
      <c r="A69" s="63" t="s">
        <v>111</v>
      </c>
      <c r="B69" s="64"/>
      <c r="C69" s="65"/>
      <c r="D69" s="30">
        <f>SUM(D70:D73)</f>
        <v>900000</v>
      </c>
      <c r="E69" s="30">
        <f>SUM(E70:E73)</f>
        <v>872436.76</v>
      </c>
      <c r="F69" s="30">
        <f>SUM(F70:F73)</f>
        <v>871619.74</v>
      </c>
    </row>
    <row r="70" spans="1:6" x14ac:dyDescent="0.3">
      <c r="A70" s="60"/>
      <c r="B70" s="23" t="s">
        <v>112</v>
      </c>
      <c r="C70" s="24" t="s">
        <v>113</v>
      </c>
      <c r="D70" s="32">
        <v>420000</v>
      </c>
      <c r="E70" s="32">
        <v>503816.01</v>
      </c>
      <c r="F70" s="32">
        <v>502998.99</v>
      </c>
    </row>
    <row r="71" spans="1:6" x14ac:dyDescent="0.3">
      <c r="A71" s="60"/>
      <c r="B71" s="23" t="s">
        <v>114</v>
      </c>
      <c r="C71" s="68" t="s">
        <v>115</v>
      </c>
      <c r="D71" s="32">
        <v>100000</v>
      </c>
      <c r="E71" s="32">
        <v>0</v>
      </c>
      <c r="F71" s="32">
        <v>0</v>
      </c>
    </row>
    <row r="72" spans="1:6" x14ac:dyDescent="0.3">
      <c r="A72" s="60"/>
      <c r="B72" s="23" t="s">
        <v>116</v>
      </c>
      <c r="C72" s="50" t="s">
        <v>117</v>
      </c>
      <c r="D72" s="62">
        <v>130000</v>
      </c>
      <c r="E72" s="62">
        <v>129375</v>
      </c>
      <c r="F72" s="62">
        <v>129375</v>
      </c>
    </row>
    <row r="73" spans="1:6" x14ac:dyDescent="0.3">
      <c r="A73" s="60"/>
      <c r="B73" s="23" t="s">
        <v>118</v>
      </c>
      <c r="C73" s="50" t="s">
        <v>119</v>
      </c>
      <c r="D73" s="32">
        <v>250000</v>
      </c>
      <c r="E73" s="62">
        <v>239245.75</v>
      </c>
      <c r="F73" s="62">
        <v>239245.75</v>
      </c>
    </row>
    <row r="74" spans="1:6" x14ac:dyDescent="0.3">
      <c r="A74" s="63" t="s">
        <v>120</v>
      </c>
      <c r="B74" s="64"/>
      <c r="C74" s="65"/>
      <c r="D74" s="30">
        <f>SUM(D75:D85)</f>
        <v>445600</v>
      </c>
      <c r="E74" s="30">
        <f>SUM(E75:E85)</f>
        <v>392237</v>
      </c>
      <c r="F74" s="30">
        <f>SUM(F75:F85)</f>
        <v>392237</v>
      </c>
    </row>
    <row r="75" spans="1:6" x14ac:dyDescent="0.3">
      <c r="A75" s="60"/>
      <c r="B75" s="23" t="s">
        <v>121</v>
      </c>
      <c r="C75" s="24" t="s">
        <v>122</v>
      </c>
      <c r="D75" s="32">
        <v>75000</v>
      </c>
      <c r="E75" s="32">
        <v>67500</v>
      </c>
      <c r="F75" s="32">
        <v>67500</v>
      </c>
    </row>
    <row r="76" spans="1:6" x14ac:dyDescent="0.3">
      <c r="A76" s="60"/>
      <c r="B76" s="23" t="s">
        <v>123</v>
      </c>
      <c r="C76" s="24" t="s">
        <v>124</v>
      </c>
      <c r="D76" s="32">
        <v>25000</v>
      </c>
      <c r="E76" s="32">
        <v>25000</v>
      </c>
      <c r="F76" s="32">
        <v>25000</v>
      </c>
    </row>
    <row r="77" spans="1:6" x14ac:dyDescent="0.3">
      <c r="A77" s="60"/>
      <c r="B77" s="23" t="s">
        <v>125</v>
      </c>
      <c r="C77" s="24" t="s">
        <v>126</v>
      </c>
      <c r="D77" s="32">
        <v>60000</v>
      </c>
      <c r="E77" s="32">
        <v>60000</v>
      </c>
      <c r="F77" s="32">
        <v>60000</v>
      </c>
    </row>
    <row r="78" spans="1:6" x14ac:dyDescent="0.3">
      <c r="A78" s="60"/>
      <c r="B78" s="23" t="s">
        <v>127</v>
      </c>
      <c r="C78" s="24" t="s">
        <v>128</v>
      </c>
      <c r="D78" s="32">
        <v>25000</v>
      </c>
      <c r="E78" s="32">
        <v>25000</v>
      </c>
      <c r="F78" s="32">
        <v>25000</v>
      </c>
    </row>
    <row r="79" spans="1:6" x14ac:dyDescent="0.3">
      <c r="A79" s="60"/>
      <c r="B79" s="23" t="s">
        <v>129</v>
      </c>
      <c r="C79" s="24" t="s">
        <v>130</v>
      </c>
      <c r="D79" s="32">
        <v>60000</v>
      </c>
      <c r="E79" s="32">
        <v>60000</v>
      </c>
      <c r="F79" s="32">
        <v>60000</v>
      </c>
    </row>
    <row r="80" spans="1:6" x14ac:dyDescent="0.3">
      <c r="A80" s="60"/>
      <c r="B80" s="23" t="s">
        <v>131</v>
      </c>
      <c r="C80" s="24" t="s">
        <v>132</v>
      </c>
      <c r="D80" s="32">
        <v>25000</v>
      </c>
      <c r="E80" s="32"/>
      <c r="F80" s="32">
        <v>0</v>
      </c>
    </row>
    <row r="81" spans="1:6" x14ac:dyDescent="0.3">
      <c r="A81" s="60"/>
      <c r="B81" s="23" t="s">
        <v>133</v>
      </c>
      <c r="C81" s="24" t="s">
        <v>134</v>
      </c>
      <c r="D81" s="32">
        <v>25000</v>
      </c>
      <c r="E81" s="32">
        <v>25000</v>
      </c>
      <c r="F81" s="32">
        <v>25000</v>
      </c>
    </row>
    <row r="82" spans="1:6" x14ac:dyDescent="0.3">
      <c r="A82" s="60"/>
      <c r="B82" s="23" t="s">
        <v>135</v>
      </c>
      <c r="C82" s="24" t="s">
        <v>136</v>
      </c>
      <c r="D82" s="32">
        <v>25000</v>
      </c>
      <c r="E82" s="32">
        <v>25000</v>
      </c>
      <c r="F82" s="32">
        <v>25000</v>
      </c>
    </row>
    <row r="83" spans="1:6" x14ac:dyDescent="0.3">
      <c r="A83" s="60"/>
      <c r="B83" s="23" t="s">
        <v>137</v>
      </c>
      <c r="C83" s="24" t="s">
        <v>138</v>
      </c>
      <c r="D83" s="32">
        <v>90000</v>
      </c>
      <c r="E83" s="32">
        <v>75000</v>
      </c>
      <c r="F83" s="32">
        <v>75000</v>
      </c>
    </row>
    <row r="84" spans="1:6" x14ac:dyDescent="0.3">
      <c r="A84" s="60"/>
      <c r="B84" s="23" t="s">
        <v>139</v>
      </c>
      <c r="C84" s="24" t="s">
        <v>140</v>
      </c>
      <c r="D84" s="32">
        <v>10000</v>
      </c>
      <c r="E84" s="32">
        <v>7737</v>
      </c>
      <c r="F84" s="32">
        <v>7737</v>
      </c>
    </row>
    <row r="85" spans="1:6" x14ac:dyDescent="0.3">
      <c r="A85" s="60"/>
      <c r="B85" s="23" t="s">
        <v>141</v>
      </c>
      <c r="C85" s="69" t="s">
        <v>142</v>
      </c>
      <c r="D85" s="32">
        <v>25600</v>
      </c>
      <c r="E85" s="32">
        <v>22000</v>
      </c>
      <c r="F85" s="32">
        <v>22000</v>
      </c>
    </row>
    <row r="86" spans="1:6" x14ac:dyDescent="0.3">
      <c r="A86" s="70" t="s">
        <v>143</v>
      </c>
      <c r="B86" s="71"/>
      <c r="C86" s="72"/>
      <c r="D86" s="73">
        <f>SUM(D87:D91)</f>
        <v>1030000</v>
      </c>
      <c r="E86" s="73">
        <f>SUM(E87:E91)</f>
        <v>887821.6</v>
      </c>
      <c r="F86" s="73">
        <f>SUM(F87:F91)</f>
        <v>887821.6</v>
      </c>
    </row>
    <row r="87" spans="1:6" x14ac:dyDescent="0.3">
      <c r="A87" s="22"/>
      <c r="B87" s="23" t="s">
        <v>144</v>
      </c>
      <c r="C87" s="24" t="s">
        <v>145</v>
      </c>
      <c r="D87" s="74">
        <v>90000</v>
      </c>
      <c r="E87" s="74">
        <v>0</v>
      </c>
      <c r="F87" s="74">
        <v>0</v>
      </c>
    </row>
    <row r="88" spans="1:6" x14ac:dyDescent="0.3">
      <c r="A88" s="22"/>
      <c r="B88" s="23" t="s">
        <v>146</v>
      </c>
      <c r="C88" s="24" t="s">
        <v>147</v>
      </c>
      <c r="D88" s="74">
        <v>90000</v>
      </c>
      <c r="E88" s="74">
        <v>90793.600000000006</v>
      </c>
      <c r="F88" s="74">
        <v>90793.600000000006</v>
      </c>
    </row>
    <row r="89" spans="1:6" x14ac:dyDescent="0.3">
      <c r="A89" s="22"/>
      <c r="B89" s="23" t="s">
        <v>148</v>
      </c>
      <c r="C89" s="75" t="s">
        <v>149</v>
      </c>
      <c r="D89" s="33">
        <v>300000</v>
      </c>
      <c r="E89" s="33">
        <v>260165</v>
      </c>
      <c r="F89" s="33">
        <v>256365</v>
      </c>
    </row>
    <row r="90" spans="1:6" x14ac:dyDescent="0.3">
      <c r="A90" s="22"/>
      <c r="B90" s="23" t="s">
        <v>150</v>
      </c>
      <c r="C90" s="75" t="s">
        <v>151</v>
      </c>
      <c r="D90" s="33">
        <v>250000</v>
      </c>
      <c r="E90" s="33">
        <v>229233</v>
      </c>
      <c r="F90" s="33">
        <v>233033</v>
      </c>
    </row>
    <row r="91" spans="1:6" x14ac:dyDescent="0.3">
      <c r="A91" s="22"/>
      <c r="B91" s="23" t="s">
        <v>152</v>
      </c>
      <c r="C91" s="75" t="s">
        <v>153</v>
      </c>
      <c r="D91" s="33">
        <v>300000</v>
      </c>
      <c r="E91" s="33">
        <v>307630</v>
      </c>
      <c r="F91" s="33">
        <v>307630</v>
      </c>
    </row>
    <row r="92" spans="1:6" x14ac:dyDescent="0.3">
      <c r="A92" s="70" t="s">
        <v>154</v>
      </c>
      <c r="B92" s="71"/>
      <c r="C92" s="77"/>
      <c r="D92" s="30">
        <f>SUM(D93:D95)</f>
        <v>616080</v>
      </c>
      <c r="E92" s="30">
        <f>SUM(E93:E95)</f>
        <v>510557</v>
      </c>
      <c r="F92" s="30">
        <f>SUM(F93:F95)</f>
        <v>510557</v>
      </c>
    </row>
    <row r="93" spans="1:6" x14ac:dyDescent="0.3">
      <c r="A93" s="22"/>
      <c r="B93" s="23" t="s">
        <v>155</v>
      </c>
      <c r="C93" s="24" t="s">
        <v>156</v>
      </c>
      <c r="D93" s="32">
        <v>286080</v>
      </c>
      <c r="E93" s="32">
        <v>282240</v>
      </c>
      <c r="F93" s="32">
        <v>282240</v>
      </c>
    </row>
    <row r="94" spans="1:6" x14ac:dyDescent="0.3">
      <c r="A94" s="22"/>
      <c r="B94" s="23" t="s">
        <v>157</v>
      </c>
      <c r="C94" s="24" t="s">
        <v>158</v>
      </c>
      <c r="D94" s="32">
        <v>80000</v>
      </c>
      <c r="E94" s="32">
        <v>36317</v>
      </c>
      <c r="F94" s="32">
        <v>36317</v>
      </c>
    </row>
    <row r="95" spans="1:6" x14ac:dyDescent="0.3">
      <c r="A95" s="22"/>
      <c r="B95" s="23" t="s">
        <v>159</v>
      </c>
      <c r="C95" s="24" t="s">
        <v>160</v>
      </c>
      <c r="D95" s="32">
        <v>250000</v>
      </c>
      <c r="E95" s="32">
        <v>192000</v>
      </c>
      <c r="F95" s="32">
        <v>192000</v>
      </c>
    </row>
    <row r="96" spans="1:6" x14ac:dyDescent="0.3">
      <c r="A96" s="78" t="s">
        <v>161</v>
      </c>
      <c r="B96" s="79"/>
      <c r="C96" s="80"/>
      <c r="D96" s="115">
        <f>SUM(D97:D100)</f>
        <v>205000</v>
      </c>
      <c r="E96" s="115">
        <f>SUM(E97:E100)</f>
        <v>162565.58000000002</v>
      </c>
      <c r="F96" s="115">
        <f>SUM(F97:F100)</f>
        <v>163915.58000000002</v>
      </c>
    </row>
    <row r="97" spans="1:6" x14ac:dyDescent="0.3">
      <c r="A97" s="22"/>
      <c r="B97" s="23" t="s">
        <v>162</v>
      </c>
      <c r="C97" s="24" t="s">
        <v>163</v>
      </c>
      <c r="D97" s="33">
        <v>15000</v>
      </c>
      <c r="E97" s="33">
        <v>14856</v>
      </c>
      <c r="F97" s="33">
        <v>14856</v>
      </c>
    </row>
    <row r="98" spans="1:6" x14ac:dyDescent="0.3">
      <c r="A98" s="60"/>
      <c r="B98" s="23" t="s">
        <v>164</v>
      </c>
      <c r="C98" s="24" t="s">
        <v>165</v>
      </c>
      <c r="D98" s="33">
        <v>105000</v>
      </c>
      <c r="E98" s="33">
        <v>58846.47</v>
      </c>
      <c r="F98" s="33">
        <v>60196.47</v>
      </c>
    </row>
    <row r="99" spans="1:6" x14ac:dyDescent="0.3">
      <c r="A99" s="60"/>
      <c r="B99" s="23" t="s">
        <v>166</v>
      </c>
      <c r="C99" s="24" t="s">
        <v>167</v>
      </c>
      <c r="D99" s="33">
        <v>15000</v>
      </c>
      <c r="E99" s="33">
        <v>23487</v>
      </c>
      <c r="F99" s="33">
        <v>23487</v>
      </c>
    </row>
    <row r="100" spans="1:6" x14ac:dyDescent="0.3">
      <c r="A100" s="60"/>
      <c r="B100" s="23" t="s">
        <v>168</v>
      </c>
      <c r="C100" s="24" t="s">
        <v>169</v>
      </c>
      <c r="D100" s="33">
        <v>70000</v>
      </c>
      <c r="E100" s="33">
        <v>65376.11</v>
      </c>
      <c r="F100" s="33">
        <v>65376.11</v>
      </c>
    </row>
    <row r="101" spans="1:6" x14ac:dyDescent="0.3">
      <c r="A101" s="78" t="s">
        <v>170</v>
      </c>
      <c r="B101" s="79"/>
      <c r="C101" s="80"/>
      <c r="D101" s="30">
        <f>SUM(D102:D104)</f>
        <v>400000</v>
      </c>
      <c r="E101" s="30">
        <f>SUM(E102:E104)</f>
        <v>168648.07</v>
      </c>
      <c r="F101" s="30">
        <f>SUM(F102:F104)</f>
        <v>408905.57999999996</v>
      </c>
    </row>
    <row r="102" spans="1:6" x14ac:dyDescent="0.3">
      <c r="A102" s="22"/>
      <c r="B102" s="23" t="s">
        <v>171</v>
      </c>
      <c r="C102" s="24" t="s">
        <v>172</v>
      </c>
      <c r="D102" s="33">
        <v>50000</v>
      </c>
      <c r="E102" s="33">
        <v>48477</v>
      </c>
      <c r="F102" s="33">
        <v>48477</v>
      </c>
    </row>
    <row r="103" spans="1:6" x14ac:dyDescent="0.3">
      <c r="A103" s="22"/>
      <c r="B103" s="23" t="s">
        <v>173</v>
      </c>
      <c r="C103" s="24" t="s">
        <v>174</v>
      </c>
      <c r="D103" s="33">
        <v>300000</v>
      </c>
      <c r="E103" s="33">
        <v>77906.259999999995</v>
      </c>
      <c r="F103" s="33">
        <v>285336.99</v>
      </c>
    </row>
    <row r="104" spans="1:6" x14ac:dyDescent="0.3">
      <c r="A104" s="22"/>
      <c r="B104" s="23" t="s">
        <v>175</v>
      </c>
      <c r="C104" s="24" t="s">
        <v>176</v>
      </c>
      <c r="D104" s="33">
        <v>50000</v>
      </c>
      <c r="E104" s="33">
        <v>42264.81</v>
      </c>
      <c r="F104" s="33">
        <v>75091.59</v>
      </c>
    </row>
    <row r="105" spans="1:6" x14ac:dyDescent="0.3">
      <c r="A105" s="78" t="s">
        <v>177</v>
      </c>
      <c r="B105" s="79"/>
      <c r="C105" s="80"/>
      <c r="D105" s="30">
        <f>SUM(D106:D108)</f>
        <v>134000</v>
      </c>
      <c r="E105" s="30">
        <f>SUM(E106:E108)</f>
        <v>133886.35</v>
      </c>
      <c r="F105" s="30">
        <f>SUM(F106:F108)</f>
        <v>133886.35</v>
      </c>
    </row>
    <row r="106" spans="1:6" x14ac:dyDescent="0.3">
      <c r="A106" s="22"/>
      <c r="B106" s="23" t="s">
        <v>178</v>
      </c>
      <c r="C106" s="24" t="s">
        <v>179</v>
      </c>
      <c r="D106" s="33">
        <v>120000</v>
      </c>
      <c r="E106" s="33">
        <v>120000</v>
      </c>
      <c r="F106" s="33">
        <v>120000</v>
      </c>
    </row>
    <row r="107" spans="1:6" x14ac:dyDescent="0.3">
      <c r="A107" s="22"/>
      <c r="B107" s="23" t="s">
        <v>180</v>
      </c>
      <c r="C107" s="24" t="s">
        <v>181</v>
      </c>
      <c r="D107" s="33">
        <v>8000</v>
      </c>
      <c r="E107" s="33">
        <v>7886.35</v>
      </c>
      <c r="F107" s="33">
        <v>7886.35</v>
      </c>
    </row>
    <row r="108" spans="1:6" x14ac:dyDescent="0.3">
      <c r="A108" s="22"/>
      <c r="B108" s="23" t="s">
        <v>182</v>
      </c>
      <c r="C108" s="24" t="s">
        <v>183</v>
      </c>
      <c r="D108" s="33">
        <v>6000</v>
      </c>
      <c r="E108" s="33">
        <v>6000</v>
      </c>
      <c r="F108" s="33">
        <v>6000</v>
      </c>
    </row>
    <row r="109" spans="1:6" x14ac:dyDescent="0.3">
      <c r="A109" s="81" t="s">
        <v>184</v>
      </c>
      <c r="B109" s="82"/>
      <c r="C109" s="83"/>
      <c r="D109" s="30">
        <f>SUM(D110:D117)</f>
        <v>4870000</v>
      </c>
      <c r="E109" s="30">
        <f>SUM(E110:E117)</f>
        <v>5184244.5500000007</v>
      </c>
      <c r="F109" s="30">
        <f>SUM(F110:F117)</f>
        <v>5190560.5500000007</v>
      </c>
    </row>
    <row r="110" spans="1:6" x14ac:dyDescent="0.3">
      <c r="A110" s="22"/>
      <c r="B110" s="23" t="s">
        <v>185</v>
      </c>
      <c r="C110" s="24" t="s">
        <v>186</v>
      </c>
      <c r="D110" s="33">
        <v>850000</v>
      </c>
      <c r="E110" s="33">
        <v>847999</v>
      </c>
      <c r="F110" s="33">
        <v>847999</v>
      </c>
    </row>
    <row r="111" spans="1:6" x14ac:dyDescent="0.3">
      <c r="A111" s="22"/>
      <c r="B111" s="23" t="s">
        <v>187</v>
      </c>
      <c r="C111" s="24" t="s">
        <v>188</v>
      </c>
      <c r="D111" s="33">
        <v>100000</v>
      </c>
      <c r="E111" s="33">
        <v>100000</v>
      </c>
      <c r="F111" s="33">
        <v>100000</v>
      </c>
    </row>
    <row r="112" spans="1:6" x14ac:dyDescent="0.3">
      <c r="A112" s="22"/>
      <c r="B112" s="23" t="s">
        <v>189</v>
      </c>
      <c r="C112" s="24" t="s">
        <v>190</v>
      </c>
      <c r="D112" s="33">
        <v>60000</v>
      </c>
      <c r="E112" s="33">
        <v>59511.48</v>
      </c>
      <c r="F112" s="33">
        <v>59511.48</v>
      </c>
    </row>
    <row r="113" spans="1:6" x14ac:dyDescent="0.3">
      <c r="A113" s="22"/>
      <c r="B113" s="23" t="s">
        <v>191</v>
      </c>
      <c r="C113" s="24" t="s">
        <v>192</v>
      </c>
      <c r="D113" s="33">
        <v>1160000</v>
      </c>
      <c r="E113" s="33">
        <v>1296210</v>
      </c>
      <c r="F113" s="33">
        <v>1296210</v>
      </c>
    </row>
    <row r="114" spans="1:6" x14ac:dyDescent="0.3">
      <c r="A114" s="22"/>
      <c r="B114" s="23" t="s">
        <v>193</v>
      </c>
      <c r="C114" s="24" t="s">
        <v>194</v>
      </c>
      <c r="D114" s="33">
        <v>1300000</v>
      </c>
      <c r="E114" s="33">
        <v>1593189</v>
      </c>
      <c r="F114" s="33">
        <v>1593189</v>
      </c>
    </row>
    <row r="115" spans="1:6" x14ac:dyDescent="0.3">
      <c r="A115" s="22"/>
      <c r="B115" s="23" t="s">
        <v>195</v>
      </c>
      <c r="C115" s="24" t="s">
        <v>196</v>
      </c>
      <c r="D115" s="76">
        <v>800000</v>
      </c>
      <c r="E115" s="113">
        <v>779800</v>
      </c>
      <c r="F115" s="113">
        <v>779800</v>
      </c>
    </row>
    <row r="116" spans="1:6" x14ac:dyDescent="0.3">
      <c r="A116" s="22"/>
      <c r="B116" s="23" t="s">
        <v>197</v>
      </c>
      <c r="C116" s="24" t="s">
        <v>198</v>
      </c>
      <c r="D116" s="84">
        <v>250000</v>
      </c>
      <c r="E116" s="84">
        <v>163378</v>
      </c>
      <c r="F116" s="84">
        <v>169694</v>
      </c>
    </row>
    <row r="117" spans="1:6" x14ac:dyDescent="0.3">
      <c r="A117" s="22"/>
      <c r="B117" s="23" t="s">
        <v>199</v>
      </c>
      <c r="C117" s="24" t="s">
        <v>200</v>
      </c>
      <c r="D117" s="32">
        <v>350000</v>
      </c>
      <c r="E117" s="32">
        <v>344157.07</v>
      </c>
      <c r="F117" s="32">
        <v>344157.07</v>
      </c>
    </row>
    <row r="118" spans="1:6" x14ac:dyDescent="0.3">
      <c r="A118" s="78" t="s">
        <v>201</v>
      </c>
      <c r="B118" s="79"/>
      <c r="C118" s="80"/>
      <c r="D118" s="30">
        <f>SUM(D119:D120)</f>
        <v>375000</v>
      </c>
      <c r="E118" s="30">
        <f>SUM(E119:E120)</f>
        <v>190744</v>
      </c>
      <c r="F118" s="30">
        <f>SUM(F119:F120)</f>
        <v>180153.68</v>
      </c>
    </row>
    <row r="119" spans="1:6" x14ac:dyDescent="0.3">
      <c r="A119" s="22"/>
      <c r="B119" s="23" t="s">
        <v>202</v>
      </c>
      <c r="C119" s="24" t="s">
        <v>203</v>
      </c>
      <c r="D119" s="84">
        <v>270000</v>
      </c>
      <c r="E119" s="84">
        <v>79786</v>
      </c>
      <c r="F119" s="84">
        <v>95736</v>
      </c>
    </row>
    <row r="120" spans="1:6" x14ac:dyDescent="0.3">
      <c r="A120" s="22"/>
      <c r="B120" s="23" t="s">
        <v>204</v>
      </c>
      <c r="C120" s="24" t="s">
        <v>205</v>
      </c>
      <c r="D120" s="33">
        <v>105000</v>
      </c>
      <c r="E120" s="33">
        <v>110958</v>
      </c>
      <c r="F120" s="33">
        <v>84417.68</v>
      </c>
    </row>
    <row r="121" spans="1:6" x14ac:dyDescent="0.3">
      <c r="A121" s="78" t="s">
        <v>206</v>
      </c>
      <c r="B121" s="79"/>
      <c r="C121" s="80"/>
      <c r="D121" s="30">
        <f>SUM(D122:D131)</f>
        <v>1132000</v>
      </c>
      <c r="E121" s="30">
        <f>SUM(E122:E131)</f>
        <v>1074619.6499999999</v>
      </c>
      <c r="F121" s="30">
        <f>SUM(F122:F131)</f>
        <v>1078372.26</v>
      </c>
    </row>
    <row r="122" spans="1:6" x14ac:dyDescent="0.3">
      <c r="A122" s="22"/>
      <c r="B122" s="85" t="s">
        <v>207</v>
      </c>
      <c r="C122" s="86" t="s">
        <v>208</v>
      </c>
      <c r="D122" s="87">
        <v>392000</v>
      </c>
      <c r="E122" s="87">
        <v>396874</v>
      </c>
      <c r="F122" s="87">
        <v>396874</v>
      </c>
    </row>
    <row r="123" spans="1:6" x14ac:dyDescent="0.3">
      <c r="A123" s="60"/>
      <c r="B123" s="88" t="s">
        <v>209</v>
      </c>
      <c r="C123" s="89" t="s">
        <v>210</v>
      </c>
      <c r="D123" s="90">
        <v>50000</v>
      </c>
      <c r="E123" s="90">
        <v>42913.75</v>
      </c>
      <c r="F123" s="90">
        <v>42913.75</v>
      </c>
    </row>
    <row r="124" spans="1:6" x14ac:dyDescent="0.3">
      <c r="A124" s="22"/>
      <c r="B124" s="85" t="s">
        <v>211</v>
      </c>
      <c r="C124" s="86" t="s">
        <v>212</v>
      </c>
      <c r="D124" s="90">
        <v>25000</v>
      </c>
      <c r="E124" s="90">
        <v>24953</v>
      </c>
      <c r="F124" s="90">
        <v>24953</v>
      </c>
    </row>
    <row r="125" spans="1:6" x14ac:dyDescent="0.3">
      <c r="A125" s="22"/>
      <c r="B125" s="85" t="s">
        <v>213</v>
      </c>
      <c r="C125" s="86" t="s">
        <v>214</v>
      </c>
      <c r="D125" s="91">
        <v>100000</v>
      </c>
      <c r="E125" s="91">
        <v>88500</v>
      </c>
      <c r="F125" s="91">
        <v>88500</v>
      </c>
    </row>
    <row r="126" spans="1:6" x14ac:dyDescent="0.3">
      <c r="A126" s="22"/>
      <c r="B126" s="85" t="s">
        <v>215</v>
      </c>
      <c r="C126" s="86" t="s">
        <v>216</v>
      </c>
      <c r="D126" s="91">
        <v>125000</v>
      </c>
      <c r="E126" s="91">
        <v>87835.35</v>
      </c>
      <c r="F126" s="91">
        <v>88150.96</v>
      </c>
    </row>
    <row r="127" spans="1:6" x14ac:dyDescent="0.3">
      <c r="A127" s="22"/>
      <c r="B127" s="85" t="s">
        <v>217</v>
      </c>
      <c r="C127" s="86" t="s">
        <v>218</v>
      </c>
      <c r="D127" s="92">
        <v>60000</v>
      </c>
      <c r="E127" s="92">
        <v>80000</v>
      </c>
      <c r="F127" s="92">
        <v>80000</v>
      </c>
    </row>
    <row r="128" spans="1:6" x14ac:dyDescent="0.3">
      <c r="A128" s="22"/>
      <c r="B128" s="93" t="s">
        <v>219</v>
      </c>
      <c r="C128" s="94" t="s">
        <v>220</v>
      </c>
      <c r="D128" s="91">
        <v>150000</v>
      </c>
      <c r="E128" s="91">
        <v>187776.51</v>
      </c>
      <c r="F128" s="91">
        <v>191276.51</v>
      </c>
    </row>
    <row r="129" spans="1:6" x14ac:dyDescent="0.3">
      <c r="A129" s="22"/>
      <c r="B129" s="93" t="s">
        <v>221</v>
      </c>
      <c r="C129" s="95" t="s">
        <v>222</v>
      </c>
      <c r="D129" s="91">
        <v>80000</v>
      </c>
      <c r="E129" s="91">
        <v>38592</v>
      </c>
      <c r="F129" s="91">
        <v>38529</v>
      </c>
    </row>
    <row r="130" spans="1:6" x14ac:dyDescent="0.3">
      <c r="A130" s="22"/>
      <c r="B130" s="93" t="s">
        <v>223</v>
      </c>
      <c r="C130" s="95" t="s">
        <v>224</v>
      </c>
      <c r="D130" s="96">
        <v>100000</v>
      </c>
      <c r="E130" s="96">
        <v>76829.039999999994</v>
      </c>
      <c r="F130" s="96">
        <v>76829.039999999994</v>
      </c>
    </row>
    <row r="131" spans="1:6" x14ac:dyDescent="0.3">
      <c r="A131" s="22"/>
      <c r="B131" s="85" t="s">
        <v>225</v>
      </c>
      <c r="C131" s="97" t="s">
        <v>226</v>
      </c>
      <c r="D131" s="32">
        <v>50000</v>
      </c>
      <c r="E131" s="32">
        <v>50346</v>
      </c>
      <c r="F131" s="32">
        <v>50346</v>
      </c>
    </row>
    <row r="132" spans="1:6" x14ac:dyDescent="0.3">
      <c r="A132" s="78" t="s">
        <v>227</v>
      </c>
      <c r="B132" s="79"/>
      <c r="C132" s="80"/>
      <c r="D132" s="30">
        <v>0</v>
      </c>
      <c r="E132" s="30">
        <v>0</v>
      </c>
      <c r="F132" s="30">
        <v>0</v>
      </c>
    </row>
    <row r="133" spans="1:6" x14ac:dyDescent="0.3">
      <c r="A133" s="98" t="s">
        <v>228</v>
      </c>
      <c r="B133" s="99"/>
      <c r="C133" s="100"/>
      <c r="D133" s="30">
        <f>SUM(D134:D139)</f>
        <v>2987425</v>
      </c>
      <c r="E133" s="30">
        <f>SUM(E134:E139)</f>
        <v>2955679</v>
      </c>
      <c r="F133" s="30">
        <f>SUM(F134:F139)</f>
        <v>2960629</v>
      </c>
    </row>
    <row r="134" spans="1:6" x14ac:dyDescent="0.3">
      <c r="A134" s="60"/>
      <c r="B134" s="23" t="s">
        <v>229</v>
      </c>
      <c r="C134" s="24" t="s">
        <v>230</v>
      </c>
      <c r="D134" s="33">
        <v>2125000</v>
      </c>
      <c r="E134" s="33">
        <v>2103248</v>
      </c>
      <c r="F134" s="33">
        <v>2108198</v>
      </c>
    </row>
    <row r="135" spans="1:6" x14ac:dyDescent="0.3">
      <c r="A135" s="60"/>
      <c r="B135" s="23" t="s">
        <v>231</v>
      </c>
      <c r="C135" s="24" t="s">
        <v>232</v>
      </c>
      <c r="D135" s="32">
        <f>D134*0.25</f>
        <v>531250</v>
      </c>
      <c r="E135" s="32">
        <v>505765</v>
      </c>
      <c r="F135" s="32">
        <v>505765</v>
      </c>
    </row>
    <row r="136" spans="1:6" x14ac:dyDescent="0.3">
      <c r="A136" s="22"/>
      <c r="B136" s="23" t="s">
        <v>233</v>
      </c>
      <c r="C136" s="24" t="s">
        <v>234</v>
      </c>
      <c r="D136" s="32">
        <f>D134*0.09</f>
        <v>191250</v>
      </c>
      <c r="E136" s="32">
        <v>183542</v>
      </c>
      <c r="F136" s="32">
        <v>183542</v>
      </c>
    </row>
    <row r="137" spans="1:6" x14ac:dyDescent="0.3">
      <c r="A137" s="22"/>
      <c r="B137" s="23" t="s">
        <v>235</v>
      </c>
      <c r="C137" s="24" t="s">
        <v>236</v>
      </c>
      <c r="D137" s="32">
        <f>D134*0.0042</f>
        <v>8925</v>
      </c>
      <c r="E137" s="32">
        <v>8568</v>
      </c>
      <c r="F137" s="32">
        <v>8568</v>
      </c>
    </row>
    <row r="138" spans="1:6" x14ac:dyDescent="0.3">
      <c r="A138" s="22"/>
      <c r="B138" s="23" t="s">
        <v>237</v>
      </c>
      <c r="C138" s="24" t="s">
        <v>238</v>
      </c>
      <c r="D138" s="33">
        <v>36000</v>
      </c>
      <c r="E138" s="33">
        <v>50000</v>
      </c>
      <c r="F138" s="33">
        <v>50000</v>
      </c>
    </row>
    <row r="139" spans="1:6" x14ac:dyDescent="0.3">
      <c r="A139" s="22"/>
      <c r="B139" s="23" t="s">
        <v>239</v>
      </c>
      <c r="C139" s="24" t="s">
        <v>240</v>
      </c>
      <c r="D139" s="33">
        <v>95000</v>
      </c>
      <c r="E139" s="33">
        <v>104556</v>
      </c>
      <c r="F139" s="33">
        <v>104556</v>
      </c>
    </row>
    <row r="140" spans="1:6" x14ac:dyDescent="0.3">
      <c r="A140" s="98" t="s">
        <v>241</v>
      </c>
      <c r="B140" s="99"/>
      <c r="C140" s="100"/>
      <c r="D140" s="30">
        <f>SUM(D141:D150)</f>
        <v>2597000</v>
      </c>
      <c r="E140" s="30">
        <f>SUM(E141:E150)</f>
        <v>2449920</v>
      </c>
      <c r="F140" s="30">
        <f>SUM(F141:F150)</f>
        <v>2442920</v>
      </c>
    </row>
    <row r="141" spans="1:6" x14ac:dyDescent="0.3">
      <c r="A141" s="22"/>
      <c r="B141" s="23" t="s">
        <v>242</v>
      </c>
      <c r="C141" s="24" t="s">
        <v>243</v>
      </c>
      <c r="D141" s="101">
        <f>(40+15+10+5+5+5+5)*12*1000</f>
        <v>1020000</v>
      </c>
      <c r="E141" s="101">
        <v>1022500</v>
      </c>
      <c r="F141" s="101">
        <v>1022500</v>
      </c>
    </row>
    <row r="142" spans="1:6" x14ac:dyDescent="0.3">
      <c r="A142" s="60"/>
      <c r="B142" s="23" t="s">
        <v>244</v>
      </c>
      <c r="C142" s="24" t="s">
        <v>245</v>
      </c>
      <c r="D142" s="33">
        <v>94000</v>
      </c>
      <c r="E142" s="33">
        <v>94000</v>
      </c>
      <c r="F142" s="33">
        <v>94000</v>
      </c>
    </row>
    <row r="143" spans="1:6" x14ac:dyDescent="0.3">
      <c r="A143" s="22"/>
      <c r="B143" s="23" t="s">
        <v>246</v>
      </c>
      <c r="C143" s="24" t="s">
        <v>247</v>
      </c>
      <c r="D143" s="33">
        <f>240000+120000+2*12*2000</f>
        <v>408000</v>
      </c>
      <c r="E143" s="33">
        <v>408000</v>
      </c>
      <c r="F143" s="33">
        <v>408000</v>
      </c>
    </row>
    <row r="144" spans="1:6" x14ac:dyDescent="0.3">
      <c r="A144" s="22"/>
      <c r="B144" s="23" t="s">
        <v>248</v>
      </c>
      <c r="C144" s="24" t="s">
        <v>249</v>
      </c>
      <c r="D144" s="84">
        <v>45000</v>
      </c>
      <c r="E144" s="84">
        <v>43800</v>
      </c>
      <c r="F144" s="84">
        <v>43800</v>
      </c>
    </row>
    <row r="145" spans="1:6" x14ac:dyDescent="0.3">
      <c r="A145" s="22"/>
      <c r="B145" s="23" t="s">
        <v>250</v>
      </c>
      <c r="C145" s="24" t="s">
        <v>251</v>
      </c>
      <c r="D145" s="84">
        <v>150000</v>
      </c>
      <c r="E145" s="84">
        <v>150000</v>
      </c>
      <c r="F145" s="84">
        <v>150000</v>
      </c>
    </row>
    <row r="146" spans="1:6" x14ac:dyDescent="0.3">
      <c r="A146" s="22"/>
      <c r="B146" s="23" t="s">
        <v>252</v>
      </c>
      <c r="C146" s="24" t="s">
        <v>253</v>
      </c>
      <c r="D146" s="84">
        <v>20000</v>
      </c>
      <c r="E146" s="84">
        <v>19520</v>
      </c>
      <c r="F146" s="84">
        <v>19520</v>
      </c>
    </row>
    <row r="147" spans="1:6" x14ac:dyDescent="0.3">
      <c r="A147" s="22"/>
      <c r="B147" s="23" t="s">
        <v>254</v>
      </c>
      <c r="C147" s="24" t="s">
        <v>255</v>
      </c>
      <c r="D147" s="84">
        <v>200000</v>
      </c>
      <c r="E147" s="84">
        <v>162000</v>
      </c>
      <c r="F147" s="84">
        <v>160000</v>
      </c>
    </row>
    <row r="148" spans="1:6" s="5" customFormat="1" ht="13.8" x14ac:dyDescent="0.25">
      <c r="A148" s="22"/>
      <c r="B148" s="23" t="s">
        <v>256</v>
      </c>
      <c r="C148" s="24" t="s">
        <v>257</v>
      </c>
      <c r="D148" s="84">
        <v>380000</v>
      </c>
      <c r="E148" s="84">
        <v>298400</v>
      </c>
      <c r="F148" s="84">
        <v>298400</v>
      </c>
    </row>
    <row r="149" spans="1:6" x14ac:dyDescent="0.3">
      <c r="A149" s="22"/>
      <c r="B149" s="23" t="s">
        <v>258</v>
      </c>
      <c r="C149" s="24" t="s">
        <v>259</v>
      </c>
      <c r="D149" s="84">
        <v>30000</v>
      </c>
      <c r="E149" s="84">
        <v>30000</v>
      </c>
      <c r="F149" s="84">
        <v>30000</v>
      </c>
    </row>
    <row r="150" spans="1:6" x14ac:dyDescent="0.3">
      <c r="A150" s="22"/>
      <c r="B150" s="23" t="s">
        <v>260</v>
      </c>
      <c r="C150" s="24" t="s">
        <v>261</v>
      </c>
      <c r="D150" s="33">
        <v>250000</v>
      </c>
      <c r="E150" s="33">
        <v>221700</v>
      </c>
      <c r="F150" s="33">
        <v>216700</v>
      </c>
    </row>
    <row r="151" spans="1:6" x14ac:dyDescent="0.3">
      <c r="A151" s="102" t="s">
        <v>262</v>
      </c>
      <c r="B151" s="103"/>
      <c r="C151" s="104"/>
      <c r="D151" s="30">
        <f>SUM(D152:D162)</f>
        <v>415000</v>
      </c>
      <c r="E151" s="30">
        <f>SUM(E152:E162)</f>
        <v>465868.7</v>
      </c>
      <c r="F151" s="30">
        <f>SUM(F152:F162)</f>
        <v>464237.14999999997</v>
      </c>
    </row>
    <row r="152" spans="1:6" x14ac:dyDescent="0.3">
      <c r="A152" s="22"/>
      <c r="B152" s="23" t="s">
        <v>263</v>
      </c>
      <c r="C152" s="24" t="s">
        <v>264</v>
      </c>
      <c r="D152" s="33">
        <v>100000</v>
      </c>
      <c r="E152" s="33">
        <v>120893.35</v>
      </c>
      <c r="F152" s="33">
        <v>128131.09</v>
      </c>
    </row>
    <row r="153" spans="1:6" x14ac:dyDescent="0.3">
      <c r="A153" s="60"/>
      <c r="B153" s="23" t="s">
        <v>265</v>
      </c>
      <c r="C153" s="24" t="s">
        <v>266</v>
      </c>
      <c r="D153" s="84">
        <v>120000</v>
      </c>
      <c r="E153" s="84">
        <v>135233</v>
      </c>
      <c r="F153" s="84">
        <v>135233</v>
      </c>
    </row>
    <row r="154" spans="1:6" x14ac:dyDescent="0.3">
      <c r="A154" s="22"/>
      <c r="B154" s="23" t="s">
        <v>267</v>
      </c>
      <c r="C154" s="24" t="s">
        <v>268</v>
      </c>
      <c r="D154" s="84">
        <v>70000</v>
      </c>
      <c r="E154" s="84">
        <v>84260.39</v>
      </c>
      <c r="F154" s="84">
        <v>76135</v>
      </c>
    </row>
    <row r="155" spans="1:6" x14ac:dyDescent="0.3">
      <c r="A155" s="22"/>
      <c r="B155" s="23" t="s">
        <v>269</v>
      </c>
      <c r="C155" s="24" t="s">
        <v>270</v>
      </c>
      <c r="D155" s="33">
        <v>35000</v>
      </c>
      <c r="E155" s="33">
        <v>27171</v>
      </c>
      <c r="F155" s="33">
        <v>27171</v>
      </c>
    </row>
    <row r="156" spans="1:6" x14ac:dyDescent="0.3">
      <c r="A156" s="22"/>
      <c r="B156" s="23" t="s">
        <v>271</v>
      </c>
      <c r="C156" s="24" t="s">
        <v>272</v>
      </c>
      <c r="D156" s="33">
        <v>5000</v>
      </c>
      <c r="E156" s="33">
        <v>7667.96</v>
      </c>
      <c r="F156" s="33">
        <v>6924</v>
      </c>
    </row>
    <row r="157" spans="1:6" x14ac:dyDescent="0.3">
      <c r="A157" s="22"/>
      <c r="B157" s="23" t="s">
        <v>273</v>
      </c>
      <c r="C157" s="24" t="s">
        <v>274</v>
      </c>
      <c r="D157" s="33">
        <v>40000</v>
      </c>
      <c r="E157" s="33">
        <v>27051</v>
      </c>
      <c r="F157" s="33">
        <v>27051</v>
      </c>
    </row>
    <row r="158" spans="1:6" x14ac:dyDescent="0.3">
      <c r="A158" s="22"/>
      <c r="B158" s="23" t="s">
        <v>275</v>
      </c>
      <c r="C158" s="24" t="s">
        <v>276</v>
      </c>
      <c r="D158" s="33">
        <v>5000</v>
      </c>
      <c r="E158" s="33"/>
      <c r="F158" s="33">
        <v>0</v>
      </c>
    </row>
    <row r="159" spans="1:6" x14ac:dyDescent="0.3">
      <c r="A159" s="22"/>
      <c r="B159" s="23" t="s">
        <v>277</v>
      </c>
      <c r="C159" s="24" t="s">
        <v>278</v>
      </c>
      <c r="D159" s="84">
        <v>10000</v>
      </c>
      <c r="E159" s="84">
        <v>14067</v>
      </c>
      <c r="F159" s="84">
        <v>14067</v>
      </c>
    </row>
    <row r="160" spans="1:6" x14ac:dyDescent="0.3">
      <c r="A160" s="22"/>
      <c r="B160" s="23" t="s">
        <v>279</v>
      </c>
      <c r="C160" s="24" t="s">
        <v>280</v>
      </c>
      <c r="D160" s="33">
        <v>5000</v>
      </c>
      <c r="E160" s="33">
        <v>6977</v>
      </c>
      <c r="F160" s="33">
        <v>6977</v>
      </c>
    </row>
    <row r="161" spans="1:6" x14ac:dyDescent="0.3">
      <c r="A161" s="22"/>
      <c r="B161" s="23" t="s">
        <v>281</v>
      </c>
      <c r="C161" s="24" t="s">
        <v>282</v>
      </c>
      <c r="D161" s="33">
        <v>5000</v>
      </c>
      <c r="E161" s="33"/>
      <c r="F161" s="33">
        <v>0</v>
      </c>
    </row>
    <row r="162" spans="1:6" x14ac:dyDescent="0.3">
      <c r="A162" s="22"/>
      <c r="B162" s="23" t="s">
        <v>283</v>
      </c>
      <c r="C162" s="24" t="s">
        <v>284</v>
      </c>
      <c r="D162" s="33">
        <v>20000</v>
      </c>
      <c r="E162" s="33">
        <v>42548</v>
      </c>
      <c r="F162" s="33">
        <v>42548.06</v>
      </c>
    </row>
    <row r="163" spans="1:6" x14ac:dyDescent="0.3">
      <c r="A163" s="102" t="s">
        <v>285</v>
      </c>
      <c r="B163" s="103"/>
      <c r="C163" s="104"/>
      <c r="D163" s="30">
        <f>SUM(D164:D176)</f>
        <v>721355</v>
      </c>
      <c r="E163" s="30">
        <f>SUM(E164:E176)</f>
        <v>640544.50999999989</v>
      </c>
      <c r="F163" s="30">
        <f>SUM(F164:F177)</f>
        <v>800698.01</v>
      </c>
    </row>
    <row r="164" spans="1:6" x14ac:dyDescent="0.3">
      <c r="A164" s="22"/>
      <c r="B164" s="23" t="s">
        <v>286</v>
      </c>
      <c r="C164" s="24" t="s">
        <v>287</v>
      </c>
      <c r="D164" s="105">
        <v>320000</v>
      </c>
      <c r="E164" s="105">
        <v>301814.67</v>
      </c>
      <c r="F164" s="105">
        <v>437371.34</v>
      </c>
    </row>
    <row r="165" spans="1:6" x14ac:dyDescent="0.3">
      <c r="A165" s="60"/>
      <c r="B165" s="23" t="s">
        <v>288</v>
      </c>
      <c r="C165" s="24" t="s">
        <v>289</v>
      </c>
      <c r="D165" s="33">
        <v>7000</v>
      </c>
      <c r="E165" s="33">
        <v>7841</v>
      </c>
      <c r="F165" s="33">
        <v>7841</v>
      </c>
    </row>
    <row r="166" spans="1:6" x14ac:dyDescent="0.3">
      <c r="A166" s="22"/>
      <c r="B166" s="23" t="s">
        <v>290</v>
      </c>
      <c r="C166" s="24" t="s">
        <v>291</v>
      </c>
      <c r="D166" s="105">
        <v>25000</v>
      </c>
      <c r="E166" s="105">
        <v>21901.71</v>
      </c>
      <c r="F166" s="105">
        <v>21901.71</v>
      </c>
    </row>
    <row r="167" spans="1:6" x14ac:dyDescent="0.3">
      <c r="A167" s="22"/>
      <c r="B167" s="23" t="s">
        <v>292</v>
      </c>
      <c r="C167" s="24" t="s">
        <v>293</v>
      </c>
      <c r="D167" s="33">
        <v>40000</v>
      </c>
      <c r="E167" s="33">
        <v>37595.35</v>
      </c>
      <c r="F167" s="33">
        <v>37779.68</v>
      </c>
    </row>
    <row r="168" spans="1:6" x14ac:dyDescent="0.3">
      <c r="A168" s="22"/>
      <c r="B168" s="23" t="s">
        <v>294</v>
      </c>
      <c r="C168" s="24" t="s">
        <v>295</v>
      </c>
      <c r="D168" s="33">
        <v>32000</v>
      </c>
      <c r="E168" s="33">
        <v>30009.24</v>
      </c>
      <c r="F168" s="33">
        <v>30049.85</v>
      </c>
    </row>
    <row r="169" spans="1:6" x14ac:dyDescent="0.3">
      <c r="A169" s="22"/>
      <c r="B169" s="23" t="s">
        <v>296</v>
      </c>
      <c r="C169" s="24" t="s">
        <v>297</v>
      </c>
      <c r="D169" s="33">
        <v>50000</v>
      </c>
      <c r="E169" s="33">
        <v>46059</v>
      </c>
      <c r="F169" s="33">
        <v>44875</v>
      </c>
    </row>
    <row r="170" spans="1:6" x14ac:dyDescent="0.3">
      <c r="A170" s="22"/>
      <c r="B170" s="23" t="s">
        <v>298</v>
      </c>
      <c r="C170" s="24" t="s">
        <v>299</v>
      </c>
      <c r="D170" s="33">
        <v>35000</v>
      </c>
      <c r="E170" s="33">
        <v>28596</v>
      </c>
      <c r="F170" s="33">
        <v>28596</v>
      </c>
    </row>
    <row r="171" spans="1:6" x14ac:dyDescent="0.3">
      <c r="A171" s="22"/>
      <c r="B171" s="23" t="s">
        <v>300</v>
      </c>
      <c r="C171" s="24" t="s">
        <v>301</v>
      </c>
      <c r="D171" s="33">
        <v>30000</v>
      </c>
      <c r="E171" s="33">
        <v>0</v>
      </c>
      <c r="F171" s="33">
        <v>0</v>
      </c>
    </row>
    <row r="172" spans="1:6" x14ac:dyDescent="0.3">
      <c r="A172" s="22"/>
      <c r="B172" s="23" t="s">
        <v>302</v>
      </c>
      <c r="C172" s="24" t="s">
        <v>303</v>
      </c>
      <c r="D172" s="33">
        <v>50000</v>
      </c>
      <c r="E172" s="33">
        <v>40076.199999999997</v>
      </c>
      <c r="F172" s="33">
        <v>40076.199999999997</v>
      </c>
    </row>
    <row r="173" spans="1:6" x14ac:dyDescent="0.3">
      <c r="A173" s="22"/>
      <c r="B173" s="23" t="s">
        <v>304</v>
      </c>
      <c r="C173" s="24" t="s">
        <v>305</v>
      </c>
      <c r="D173" s="33">
        <v>15000</v>
      </c>
      <c r="E173" s="33">
        <v>22396.14</v>
      </c>
      <c r="F173" s="33">
        <v>22396.14</v>
      </c>
    </row>
    <row r="174" spans="1:6" x14ac:dyDescent="0.3">
      <c r="A174" s="22"/>
      <c r="B174" s="23" t="s">
        <v>306</v>
      </c>
      <c r="C174" s="24" t="s">
        <v>307</v>
      </c>
      <c r="D174" s="33">
        <v>75000</v>
      </c>
      <c r="E174" s="33">
        <v>76887.08</v>
      </c>
      <c r="F174" s="33">
        <v>78071.08</v>
      </c>
    </row>
    <row r="175" spans="1:6" ht="15" customHeight="1" x14ac:dyDescent="0.3">
      <c r="A175" s="22"/>
      <c r="B175" s="23" t="s">
        <v>308</v>
      </c>
      <c r="C175" s="24" t="s">
        <v>309</v>
      </c>
      <c r="D175" s="33">
        <v>15000</v>
      </c>
      <c r="E175" s="76">
        <f>2661+16707.12</f>
        <v>19368.12</v>
      </c>
      <c r="F175" s="76">
        <v>14700.01</v>
      </c>
    </row>
    <row r="176" spans="1:6" x14ac:dyDescent="0.3">
      <c r="A176" s="106"/>
      <c r="B176" s="23" t="s">
        <v>310</v>
      </c>
      <c r="C176" s="24" t="s">
        <v>311</v>
      </c>
      <c r="D176" s="33">
        <f>19955+7400</f>
        <v>27355</v>
      </c>
      <c r="E176" s="33">
        <v>8000</v>
      </c>
      <c r="F176" s="33">
        <v>8000</v>
      </c>
    </row>
    <row r="177" spans="1:6" ht="15" thickBot="1" x14ac:dyDescent="0.35">
      <c r="A177" s="106"/>
      <c r="B177" s="23" t="s">
        <v>312</v>
      </c>
      <c r="C177" s="24" t="s">
        <v>313</v>
      </c>
      <c r="D177" s="33"/>
      <c r="E177" s="33">
        <f>21780</f>
        <v>21780</v>
      </c>
      <c r="F177" s="33">
        <f>21780+7260</f>
        <v>29040</v>
      </c>
    </row>
    <row r="178" spans="1:6" ht="15" thickBot="1" x14ac:dyDescent="0.35">
      <c r="A178" s="107" t="s">
        <v>314</v>
      </c>
      <c r="B178" s="52"/>
      <c r="C178" s="108"/>
      <c r="D178" s="54">
        <f>D163+D151+D140+D133+D132+D121+D118+D109+D105+D101+D96+D92+D86+D74+D69+D54+D42</f>
        <v>20214960</v>
      </c>
      <c r="E178" s="54">
        <f>E163+E151+E140+E133+E132+E121+E118+E109+E105+E101+E96+E92+E86+E74+E69+E54+E42</f>
        <v>19833811.859999999</v>
      </c>
      <c r="F178" s="54">
        <f>F163+F151+F140+F133+F132+F121+F118+F109+F105+F101+F96+F92+F86+F74+F69+F54+F42</f>
        <v>20154642.359999999</v>
      </c>
    </row>
    <row r="179" spans="1:6" ht="15" thickBot="1" x14ac:dyDescent="0.35">
      <c r="A179" s="109"/>
      <c r="B179" s="110"/>
      <c r="C179" s="5"/>
    </row>
    <row r="180" spans="1:6" ht="15" thickBot="1" x14ac:dyDescent="0.35">
      <c r="A180" s="107" t="s">
        <v>315</v>
      </c>
      <c r="B180" s="111"/>
      <c r="C180" s="112"/>
      <c r="D180" s="116">
        <f>D38-D178</f>
        <v>-1700000</v>
      </c>
      <c r="E180" s="116">
        <f>E38-E178</f>
        <v>982376.66000000015</v>
      </c>
      <c r="F180" s="116">
        <f>F38-F178</f>
        <v>537818.33999999985</v>
      </c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 r:id="rId1"/>
  <rowBreaks count="2" manualBreakCount="2">
    <brk id="68" max="16383" man="1"/>
    <brk id="13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č. 167</vt:lpstr>
      <vt:lpstr>'VV č. 167'!Oblast_tisku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Martin</cp:lastModifiedBy>
  <cp:revision>2</cp:revision>
  <dcterms:created xsi:type="dcterms:W3CDTF">2021-02-11T16:29:19Z</dcterms:created>
  <dcterms:modified xsi:type="dcterms:W3CDTF">2023-02-11T07:35:49Z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