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\Documents\Konference2023\balik_pdf\"/>
    </mc:Choice>
  </mc:AlternateContent>
  <xr:revisionPtr revIDLastSave="0" documentId="13_ncr:1_{504EAFE8-9E5B-4FBD-BECE-C7D623838790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VV č. 167" sheetId="1" r:id="rId1"/>
  </sheets>
  <definedNames>
    <definedName name="_xlnm.Print_Area" localSheetId="0">'VV č. 167'!$A$1:$C$180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77" i="1" l="1"/>
  <c r="G176" i="1"/>
  <c r="G164" i="1" s="1"/>
  <c r="F176" i="1"/>
  <c r="F164" i="1"/>
  <c r="F178" i="1" s="1"/>
  <c r="E164" i="1"/>
  <c r="D164" i="1"/>
  <c r="G152" i="1"/>
  <c r="F152" i="1"/>
  <c r="E152" i="1"/>
  <c r="D152" i="1"/>
  <c r="G144" i="1"/>
  <c r="E144" i="1"/>
  <c r="E141" i="1" s="1"/>
  <c r="D144" i="1"/>
  <c r="D141" i="1" s="1"/>
  <c r="G142" i="1"/>
  <c r="E142" i="1"/>
  <c r="D142" i="1"/>
  <c r="G141" i="1"/>
  <c r="F141" i="1"/>
  <c r="D139" i="1"/>
  <c r="G138" i="1"/>
  <c r="F138" i="1"/>
  <c r="E138" i="1"/>
  <c r="D138" i="1"/>
  <c r="G137" i="1"/>
  <c r="F137" i="1"/>
  <c r="E137" i="1"/>
  <c r="D137" i="1"/>
  <c r="G136" i="1"/>
  <c r="F136" i="1"/>
  <c r="E136" i="1"/>
  <c r="D136" i="1"/>
  <c r="D134" i="1" s="1"/>
  <c r="D135" i="1"/>
  <c r="G134" i="1"/>
  <c r="F134" i="1"/>
  <c r="E134" i="1"/>
  <c r="G122" i="1"/>
  <c r="F122" i="1"/>
  <c r="E122" i="1"/>
  <c r="D122" i="1"/>
  <c r="D120" i="1"/>
  <c r="G119" i="1"/>
  <c r="F119" i="1"/>
  <c r="E119" i="1"/>
  <c r="D119" i="1"/>
  <c r="G110" i="1"/>
  <c r="F110" i="1"/>
  <c r="E110" i="1"/>
  <c r="D110" i="1"/>
  <c r="G106" i="1"/>
  <c r="F106" i="1"/>
  <c r="E106" i="1"/>
  <c r="D106" i="1"/>
  <c r="G102" i="1"/>
  <c r="F102" i="1"/>
  <c r="E102" i="1"/>
  <c r="D102" i="1"/>
  <c r="D99" i="1"/>
  <c r="G97" i="1"/>
  <c r="F97" i="1"/>
  <c r="E97" i="1"/>
  <c r="D97" i="1"/>
  <c r="G93" i="1"/>
  <c r="F93" i="1"/>
  <c r="E93" i="1"/>
  <c r="D93" i="1"/>
  <c r="G87" i="1"/>
  <c r="F87" i="1"/>
  <c r="E87" i="1"/>
  <c r="D87" i="1"/>
  <c r="G75" i="1"/>
  <c r="F75" i="1"/>
  <c r="E75" i="1"/>
  <c r="D75" i="1"/>
  <c r="G67" i="1"/>
  <c r="F67" i="1"/>
  <c r="E67" i="1"/>
  <c r="D67" i="1"/>
  <c r="G52" i="1"/>
  <c r="F52" i="1"/>
  <c r="E52" i="1"/>
  <c r="D52" i="1"/>
  <c r="G41" i="1"/>
  <c r="G40" i="1" s="1"/>
  <c r="F40" i="1"/>
  <c r="E40" i="1"/>
  <c r="D40" i="1"/>
  <c r="G33" i="1"/>
  <c r="F33" i="1"/>
  <c r="E33" i="1"/>
  <c r="D33" i="1"/>
  <c r="G28" i="1"/>
  <c r="F28" i="1"/>
  <c r="E28" i="1"/>
  <c r="E36" i="1" s="1"/>
  <c r="D28" i="1"/>
  <c r="E26" i="1"/>
  <c r="E19" i="1"/>
  <c r="D19" i="1"/>
  <c r="G14" i="1"/>
  <c r="F14" i="1"/>
  <c r="E14" i="1"/>
  <c r="D14" i="1"/>
  <c r="D13" i="1"/>
  <c r="D10" i="1" s="1"/>
  <c r="D36" i="1" s="1"/>
  <c r="D12" i="1"/>
  <c r="D11" i="1"/>
  <c r="G10" i="1"/>
  <c r="F10" i="1"/>
  <c r="E10" i="1"/>
  <c r="G7" i="1"/>
  <c r="G36" i="1" s="1"/>
  <c r="F7" i="1"/>
  <c r="F36" i="1" s="1"/>
  <c r="F180" i="1" s="1"/>
  <c r="E7" i="1"/>
  <c r="D7" i="1"/>
  <c r="G178" i="1" l="1"/>
  <c r="G180" i="1" s="1"/>
  <c r="E178" i="1"/>
  <c r="E18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5" authorId="0" shapeId="0" xr:uid="{00000000-0006-0000-0000-000004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D107" authorId="0" shapeId="0" xr:uid="{00000000-0006-0000-0000-000001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7" authorId="0" shapeId="0" xr:uid="{00000000-0006-0000-0000-000002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F107" authorId="0" shapeId="0" xr:uid="{00000000-0006-0000-0000-000003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G107" authorId="0" shapeId="0" xr:uid="{00000000-0006-0000-0000-000005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<sst xmlns="http://schemas.openxmlformats.org/spreadsheetml/2006/main" count="330" uniqueCount="324">
  <si>
    <t>Návrh rozpočtu na rok 2023, schválen na jednaní  VV ŠSČR</t>
  </si>
  <si>
    <t>167. schůze VV ŠSČR, 7. 2. 2023, Praha</t>
  </si>
  <si>
    <t>Příjmy</t>
  </si>
  <si>
    <t>Kapitola</t>
  </si>
  <si>
    <t>Podkapitola</t>
  </si>
  <si>
    <t>Schváleno pro rok 2021</t>
  </si>
  <si>
    <t>Schváleno pro rok 2022</t>
  </si>
  <si>
    <t>166. VV ŠSČR</t>
  </si>
  <si>
    <t>167. VV ŠSČR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</si>
  <si>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</si>
  <si>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</si>
  <si>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</si>
  <si>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</si>
  <si>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</si>
  <si>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</si>
  <si>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</si>
  <si>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Dotace NSA - reprezentace dospělá A</t>
  </si>
  <si>
    <t>P2.2</t>
  </si>
  <si>
    <t>Dotace NSA - reprezentace mládež B</t>
  </si>
  <si>
    <t>P2.6</t>
  </si>
  <si>
    <t>Dotace NSA - organizace sportu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</si>
  <si>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</si>
  <si>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</si>
  <si>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</si>
  <si>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</si>
  <si>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</si>
  <si>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</si>
  <si>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</si>
  <si>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</si>
  <si>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</si>
  <si>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</si>
  <si>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</si>
  <si>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</si>
  <si>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</si>
  <si>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P3.7</t>
  </si>
  <si>
    <t>Podíl na individuální přípravě mládeže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</si>
  <si>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</si>
  <si>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</si>
  <si>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</si>
  <si>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</si>
  <si>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</si>
  <si>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</si>
  <si>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</si>
  <si>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</si>
  <si>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</si>
  <si>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</si>
  <si>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P3.15</t>
  </si>
  <si>
    <t>Příspěvky KAT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</si>
  <si>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</si>
  <si>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</si>
  <si>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</si>
  <si>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</si>
  <si>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</si>
  <si>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</si>
  <si>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</si>
  <si>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</si>
  <si>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</si>
  <si>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</si>
  <si>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</si>
  <si>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</si>
  <si>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</si>
  <si>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</si>
  <si>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</si>
  <si>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</si>
  <si>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</si>
  <si>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</si>
  <si>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ME družstev muži Černá Hora</t>
  </si>
  <si>
    <t>V1.2</t>
  </si>
  <si>
    <t>ME družstev ženy Černá Hora</t>
  </si>
  <si>
    <t>V1.3</t>
  </si>
  <si>
    <t>ME jednotlivců muži Srbsko</t>
  </si>
  <si>
    <t>V1.4</t>
  </si>
  <si>
    <t>ME jednotlivců ženy Černá Hora</t>
  </si>
  <si>
    <t>V1.5</t>
  </si>
  <si>
    <t>Mitropa muži Chorvatsko</t>
  </si>
  <si>
    <t>V1.6</t>
  </si>
  <si>
    <t>Mitropa ženy Chorvatsko</t>
  </si>
  <si>
    <t>V1.7</t>
  </si>
  <si>
    <t>Evropský pohár družstev, Albánie</t>
  </si>
  <si>
    <t>V1.8</t>
  </si>
  <si>
    <t>ME blesk a rapid</t>
  </si>
  <si>
    <t>V1.9</t>
  </si>
  <si>
    <t>MS blesk a rapid</t>
  </si>
  <si>
    <t>V1.10</t>
  </si>
  <si>
    <t>ME a MS seniorů (indiv. + týmy) Polsko</t>
  </si>
  <si>
    <t>V1.11</t>
  </si>
  <si>
    <t>Pražský šachový festival</t>
  </si>
  <si>
    <t>2.Soutěže domácí - dospělí</t>
  </si>
  <si>
    <t>V2.1</t>
  </si>
  <si>
    <t>Společné MČR mužů a žen</t>
  </si>
  <si>
    <t>V2.2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</si>
  <si>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</si>
  <si>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</si>
  <si>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</si>
  <si>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</si>
  <si>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</si>
  <si>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</si>
  <si>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</si>
  <si>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</si>
  <si>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</si>
  <si>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</si>
  <si>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</si>
  <si>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</si>
  <si>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</si>
  <si>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</si>
  <si>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</si>
  <si>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</si>
  <si>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</si>
  <si>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</si>
  <si>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</si>
  <si>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</si>
  <si>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</si>
  <si>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</si>
  <si>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</si>
  <si>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</si>
  <si>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</si>
  <si>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</si>
  <si>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>MS H,D 14-18, Montesilvano, Itálie</t>
  </si>
  <si>
    <t>V3.2</t>
  </si>
  <si>
    <t>MS H,D 8-12, Egypt</t>
  </si>
  <si>
    <t>V3.3</t>
  </si>
  <si>
    <t>ME H,D 8-18, Mamaia, Rumunsko</t>
  </si>
  <si>
    <t>V3.4</t>
  </si>
  <si>
    <t>MS juniorů a juniorek</t>
  </si>
  <si>
    <t>V3.5</t>
  </si>
  <si>
    <t>Olympiáda družstev, Holandsko, Eindhoven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</si>
  <si>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</si>
  <si>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</si>
  <si>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</si>
  <si>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</si>
  <si>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</si>
  <si>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</si>
  <si>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</si>
  <si>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</si>
  <si>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</si>
  <si>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</si>
  <si>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</si>
  <si>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</si>
  <si>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</si>
  <si>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</si>
  <si>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</si>
  <si>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</si>
  <si>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</si>
  <si>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</si>
  <si>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</si>
  <si>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</si>
  <si>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</si>
  <si>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</si>
  <si>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</si>
  <si>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</si>
  <si>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</si>
  <si>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</si>
  <si>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</si>
  <si>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</si>
  <si>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</si>
  <si>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</si>
  <si>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</si>
  <si>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</si>
  <si>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</si>
  <si>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</si>
  <si>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</si>
  <si>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</si>
  <si>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</si>
  <si>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</si>
  <si>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</si>
  <si>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V6.1</t>
  </si>
  <si>
    <t>Individuální příprava do 18 let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</si>
  <si>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</si>
  <si>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</si>
  <si>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</si>
  <si>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</si>
  <si>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</si>
  <si>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</si>
  <si>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</si>
  <si>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</si>
  <si>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</si>
  <si>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</si>
  <si>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</si>
  <si>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</si>
  <si>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</si>
  <si>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</si>
  <si>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</si>
  <si>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</si>
  <si>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</si>
  <si>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</si>
  <si>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</si>
  <si>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</si>
  <si>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</si>
  <si>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</si>
  <si>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</si>
  <si>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</si>
  <si>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</si>
  <si>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</si>
  <si>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</si>
  <si>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</si>
  <si>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</si>
  <si>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</si>
  <si>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</si>
  <si>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</si>
  <si>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</si>
  <si>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</si>
  <si>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</si>
  <si>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</si>
  <si>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</si>
  <si>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</si>
  <si>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</si>
  <si>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</si>
  <si>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</si>
  <si>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</si>
  <si>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</si>
  <si>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</si>
  <si>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</si>
  <si>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</si>
  <si>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</si>
  <si>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</si>
  <si>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</si>
  <si>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</si>
  <si>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</si>
  <si>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</si>
  <si>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</si>
  <si>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</si>
  <si>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</si>
  <si>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</si>
  <si>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</si>
  <si>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</si>
  <si>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</si>
  <si>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</si>
  <si>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</si>
  <si>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</t>
  </si>
  <si>
    <t>V12.7</t>
  </si>
  <si>
    <t>PR výdaje</t>
  </si>
  <si>
    <t>V12.8</t>
  </si>
  <si>
    <t>Ženský šach</t>
  </si>
  <si>
    <t>V12.9</t>
  </si>
  <si>
    <t>Rok šachu žen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</si>
  <si>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</si>
  <si>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</si>
  <si>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</si>
  <si>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</si>
  <si>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</si>
  <si>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</si>
  <si>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</si>
  <si>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</si>
  <si>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</si>
  <si>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</si>
  <si>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</si>
  <si>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</si>
  <si>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</si>
  <si>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</si>
  <si>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</si>
  <si>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</si>
  <si>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</si>
  <si>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</si>
  <si>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</si>
  <si>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</si>
  <si>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</si>
  <si>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</si>
  <si>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</si>
  <si>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</si>
  <si>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</si>
  <si>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</si>
  <si>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</si>
  <si>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</si>
  <si>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</si>
  <si>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</si>
  <si>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</si>
  <si>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V15.8</t>
  </si>
  <si>
    <t>Smlouvy s reprezentanty</t>
  </si>
  <si>
    <t>V15.9</t>
  </si>
  <si>
    <t>Odměna delegát FIDE</t>
  </si>
  <si>
    <t>V15.10</t>
  </si>
  <si>
    <t xml:space="preserve">Odměna administrativní práce komisí 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</si>
  <si>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</si>
  <si>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</si>
  <si>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</si>
  <si>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</si>
  <si>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</si>
  <si>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</si>
  <si>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</si>
  <si>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</si>
  <si>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</si>
  <si>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</si>
  <si>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</si>
  <si>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</si>
  <si>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</si>
  <si>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</si>
  <si>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</si>
  <si>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</si>
  <si>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</si>
  <si>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</si>
  <si>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</si>
  <si>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</si>
  <si>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</si>
  <si>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</si>
  <si>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</si>
  <si>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</si>
  <si>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</si>
  <si>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</si>
  <si>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</si>
  <si>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</si>
  <si>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</si>
  <si>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</si>
  <si>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</si>
  <si>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</si>
  <si>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</si>
  <si>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</si>
  <si>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</si>
  <si>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</si>
  <si>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</si>
  <si>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</si>
  <si>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</si>
  <si>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</si>
  <si>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</si>
  <si>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</si>
  <si>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</si>
  <si>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</si>
  <si>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</si>
  <si>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</si>
  <si>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V17.13</t>
  </si>
  <si>
    <t>Ostatní</t>
  </si>
  <si>
    <t>V17.14</t>
  </si>
  <si>
    <t>Rezerva</t>
  </si>
  <si>
    <t>Celkem</t>
  </si>
  <si>
    <t>Hospodářský výsledek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</si>
</sst>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  <numFmt numFmtId="169" formatCode="#,##0.00\ [$Kč-405];[Red]\-#,##0.00\ [$Kč-405]"/>
  </numFmts>
  <fonts count="11" x14ac:knownFonts="1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color rgb="FFF10D0C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99CC"/>
        <bgColor rgb="FFFF8080"/>
      </patternFill>
    </fill>
    <fill>
      <patternFill patternType="solid">
        <fgColor rgb="FFCC99FF"/>
        <bgColor rgb="FF9999FF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1">
    <xf numFmtId="0" fontId="0" fillId="0" borderId="0"/>
    <xf numFmtId="0" fontId="10" fillId="2" borderId="0" applyBorder="0" applyProtection="0"/>
    <xf numFmtId="0" fontId="10" fillId="3" borderId="0" applyBorder="0" applyProtection="0"/>
    <xf numFmtId="0" fontId="10" fillId="4" borderId="0" applyBorder="0" applyProtection="0"/>
    <xf numFmtId="0" fontId="10" fillId="5" borderId="0" applyBorder="0" applyProtection="0"/>
    <xf numFmtId="0" fontId="10" fillId="6" borderId="0" applyBorder="0" applyProtection="0"/>
    <xf numFmtId="0" fontId="10" fillId="7" borderId="0" applyBorder="0" applyProtection="0"/>
    <xf numFmtId="0" fontId="10" fillId="8" borderId="0" applyBorder="0" applyProtection="0"/>
    <xf numFmtId="0" fontId="10" fillId="3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0" fillId="0" borderId="0"/>
    <xf numFmtId="0" fontId="10" fillId="0" borderId="0"/>
  </cellStyleXfs>
  <cellXfs count="1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6" fillId="5" borderId="11" xfId="0" applyFont="1" applyFill="1" applyBorder="1" applyAlignment="1">
      <alignment horizontal="left"/>
    </xf>
    <xf numFmtId="0" fontId="6" fillId="5" borderId="12" xfId="0" applyFont="1" applyFill="1" applyBorder="1"/>
    <xf numFmtId="0" fontId="2" fillId="5" borderId="13" xfId="0" applyFont="1" applyFill="1" applyBorder="1"/>
    <xf numFmtId="164" fontId="6" fillId="5" borderId="14" xfId="0" applyNumberFormat="1" applyFont="1" applyFill="1" applyBorder="1" applyAlignment="1">
      <alignment horizontal="right"/>
    </xf>
    <xf numFmtId="164" fontId="6" fillId="5" borderId="15" xfId="0" applyNumberFormat="1" applyFont="1" applyFill="1" applyBorder="1" applyAlignment="1">
      <alignment horizontal="right"/>
    </xf>
    <xf numFmtId="0" fontId="2" fillId="5" borderId="0" xfId="0" applyFont="1" applyFill="1"/>
    <xf numFmtId="0" fontId="2" fillId="0" borderId="16" xfId="0" applyFont="1" applyBorder="1" applyAlignment="1">
      <alignment horizontal="left"/>
    </xf>
    <xf numFmtId="0" fontId="6" fillId="0" borderId="17" xfId="0" applyFont="1" applyBorder="1"/>
    <xf numFmtId="0" fontId="2" fillId="0" borderId="18" xfId="0" applyFont="1" applyBorder="1"/>
    <xf numFmtId="165" fontId="2" fillId="0" borderId="19" xfId="0" applyNumberFormat="1" applyFont="1" applyBorder="1"/>
    <xf numFmtId="165" fontId="2" fillId="0" borderId="20" xfId="0" applyNumberFormat="1" applyFont="1" applyBorder="1"/>
    <xf numFmtId="0" fontId="6" fillId="5" borderId="16" xfId="0" applyFont="1" applyFill="1" applyBorder="1" applyAlignment="1">
      <alignment horizontal="left"/>
    </xf>
    <xf numFmtId="0" fontId="6" fillId="5" borderId="17" xfId="0" applyFont="1" applyFill="1" applyBorder="1"/>
    <xf numFmtId="0" fontId="2" fillId="5" borderId="18" xfId="0" applyFont="1" applyFill="1" applyBorder="1"/>
    <xf numFmtId="164" fontId="6" fillId="5" borderId="19" xfId="0" applyNumberFormat="1" applyFont="1" applyFill="1" applyBorder="1" applyAlignment="1">
      <alignment horizontal="right"/>
    </xf>
    <xf numFmtId="164" fontId="6" fillId="5" borderId="20" xfId="0" applyNumberFormat="1" applyFont="1" applyFill="1" applyBorder="1" applyAlignment="1">
      <alignment horizontal="right"/>
    </xf>
    <xf numFmtId="164" fontId="2" fillId="0" borderId="19" xfId="0" applyNumberFormat="1" applyFont="1" applyBorder="1"/>
    <xf numFmtId="164" fontId="2" fillId="0" borderId="19" xfId="0" applyNumberFormat="1" applyFont="1" applyBorder="1" applyAlignment="1">
      <alignment horizontal="right"/>
    </xf>
    <xf numFmtId="164" fontId="2" fillId="0" borderId="20" xfId="0" applyNumberFormat="1" applyFont="1" applyBorder="1"/>
    <xf numFmtId="0" fontId="2" fillId="5" borderId="17" xfId="0" applyFont="1" applyFill="1" applyBorder="1"/>
    <xf numFmtId="166" fontId="2" fillId="0" borderId="19" xfId="0" applyNumberFormat="1" applyFont="1" applyBorder="1"/>
    <xf numFmtId="166" fontId="2" fillId="0" borderId="20" xfId="0" applyNumberFormat="1" applyFont="1" applyBorder="1"/>
    <xf numFmtId="166" fontId="2" fillId="0" borderId="19" xfId="0" applyNumberFormat="1" applyFont="1" applyBorder="1" applyAlignment="1">
      <alignment horizontal="right"/>
    </xf>
    <xf numFmtId="166" fontId="2" fillId="0" borderId="20" xfId="0" applyNumberFormat="1" applyFont="1" applyBorder="1" applyAlignment="1">
      <alignment horizontal="right"/>
    </xf>
    <xf numFmtId="167" fontId="2" fillId="0" borderId="21" xfId="0" applyNumberFormat="1" applyFont="1" applyBorder="1"/>
    <xf numFmtId="167" fontId="2" fillId="0" borderId="19" xfId="0" applyNumberFormat="1" applyFont="1" applyBorder="1"/>
    <xf numFmtId="167" fontId="2" fillId="0" borderId="20" xfId="0" applyNumberFormat="1" applyFont="1" applyBorder="1"/>
    <xf numFmtId="167" fontId="7" fillId="0" borderId="20" xfId="0" applyNumberFormat="1" applyFont="1" applyBorder="1"/>
    <xf numFmtId="167" fontId="5" fillId="0" borderId="20" xfId="0" applyNumberFormat="1" applyFont="1" applyBorder="1"/>
    <xf numFmtId="167" fontId="2" fillId="0" borderId="22" xfId="0" applyNumberFormat="1" applyFont="1" applyBorder="1"/>
    <xf numFmtId="167" fontId="7" fillId="0" borderId="22" xfId="0" applyNumberFormat="1" applyFont="1" applyBorder="1"/>
    <xf numFmtId="167" fontId="5" fillId="0" borderId="22" xfId="0" applyNumberFormat="1" applyFont="1" applyBorder="1"/>
    <xf numFmtId="164" fontId="2" fillId="0" borderId="20" xfId="0" applyNumberFormat="1" applyFont="1" applyBorder="1" applyAlignment="1">
      <alignment horizontal="right"/>
    </xf>
    <xf numFmtId="0" fontId="6" fillId="4" borderId="23" xfId="0" applyFont="1" applyFill="1" applyBorder="1" applyAlignment="1">
      <alignment horizontal="left"/>
    </xf>
    <xf numFmtId="0" fontId="6" fillId="4" borderId="17" xfId="0" applyFont="1" applyFill="1" applyBorder="1"/>
    <xf numFmtId="0" fontId="2" fillId="4" borderId="24" xfId="0" applyFont="1" applyFill="1" applyBorder="1"/>
    <xf numFmtId="0" fontId="2" fillId="4" borderId="0" xfId="0" applyFont="1" applyFill="1"/>
    <xf numFmtId="0" fontId="6" fillId="0" borderId="23" xfId="0" applyFont="1" applyBorder="1" applyAlignment="1">
      <alignment horizontal="left"/>
    </xf>
    <xf numFmtId="0" fontId="2" fillId="0" borderId="24" xfId="0" applyFont="1" applyBorder="1"/>
    <xf numFmtId="0" fontId="8" fillId="8" borderId="25" xfId="0" applyFont="1" applyFill="1" applyBorder="1" applyAlignment="1">
      <alignment horizontal="left"/>
    </xf>
    <xf numFmtId="0" fontId="6" fillId="8" borderId="26" xfId="0" applyFont="1" applyFill="1" applyBorder="1"/>
    <xf numFmtId="0" fontId="6" fillId="8" borderId="27" xfId="0" applyFont="1" applyFill="1" applyBorder="1"/>
    <xf numFmtId="164" fontId="6" fillId="8" borderId="28" xfId="0" applyNumberFormat="1" applyFont="1" applyFill="1" applyBorder="1" applyAlignment="1">
      <alignment horizontal="right"/>
    </xf>
    <xf numFmtId="164" fontId="6" fillId="8" borderId="29" xfId="0" applyNumberFormat="1" applyFont="1" applyFill="1" applyBorder="1" applyAlignment="1">
      <alignment horizontal="right"/>
    </xf>
    <xf numFmtId="0" fontId="2" fillId="8" borderId="0" xfId="0" applyFont="1" applyFill="1"/>
    <xf numFmtId="0" fontId="6" fillId="13" borderId="1" xfId="0" applyFont="1" applyFill="1" applyBorder="1" applyAlignment="1">
      <alignment horizontal="left"/>
    </xf>
    <xf numFmtId="0" fontId="6" fillId="13" borderId="30" xfId="0" applyFont="1" applyFill="1" applyBorder="1"/>
    <xf numFmtId="0" fontId="2" fillId="13" borderId="31" xfId="0" applyFont="1" applyFill="1" applyBorder="1"/>
    <xf numFmtId="164" fontId="6" fillId="5" borderId="4" xfId="0" applyNumberFormat="1" applyFont="1" applyFill="1" applyBorder="1" applyAlignment="1">
      <alignment horizontal="right"/>
    </xf>
    <xf numFmtId="164" fontId="6" fillId="5" borderId="32" xfId="0" applyNumberFormat="1" applyFont="1" applyFill="1" applyBorder="1" applyAlignment="1">
      <alignment horizontal="right"/>
    </xf>
    <xf numFmtId="0" fontId="6" fillId="0" borderId="16" xfId="0" applyFont="1" applyBorder="1" applyAlignment="1">
      <alignment horizontal="left"/>
    </xf>
    <xf numFmtId="0" fontId="2" fillId="0" borderId="12" xfId="0" applyFont="1" applyBorder="1"/>
    <xf numFmtId="164" fontId="2" fillId="0" borderId="33" xfId="0" applyNumberFormat="1" applyFont="1" applyBorder="1"/>
    <xf numFmtId="168" fontId="2" fillId="0" borderId="14" xfId="0" applyNumberFormat="1" applyFont="1" applyBorder="1"/>
    <xf numFmtId="164" fontId="5" fillId="0" borderId="19" xfId="0" applyNumberFormat="1" applyFont="1" applyBorder="1"/>
    <xf numFmtId="0" fontId="6" fillId="0" borderId="12" xfId="0" applyFont="1" applyBorder="1"/>
    <xf numFmtId="168" fontId="2" fillId="0" borderId="13" xfId="0" applyNumberFormat="1" applyFont="1" applyBorder="1"/>
    <xf numFmtId="0" fontId="6" fillId="13" borderId="16" xfId="0" applyFont="1" applyFill="1" applyBorder="1" applyAlignment="1">
      <alignment horizontal="left"/>
    </xf>
    <xf numFmtId="0" fontId="6" fillId="13" borderId="17" xfId="0" applyFont="1" applyFill="1" applyBorder="1"/>
    <xf numFmtId="0" fontId="2" fillId="13" borderId="18" xfId="0" applyFont="1" applyFill="1" applyBorder="1"/>
    <xf numFmtId="164" fontId="6" fillId="5" borderId="33" xfId="0" applyNumberFormat="1" applyFont="1" applyFill="1" applyBorder="1" applyAlignment="1">
      <alignment horizontal="right"/>
    </xf>
    <xf numFmtId="164" fontId="2" fillId="0" borderId="19" xfId="19" applyNumberFormat="1" applyFont="1" applyBorder="1"/>
    <xf numFmtId="164" fontId="2" fillId="0" borderId="33" xfId="19" applyNumberFormat="1" applyFont="1" applyBorder="1"/>
    <xf numFmtId="0" fontId="7" fillId="0" borderId="0" xfId="0" applyFont="1"/>
    <xf numFmtId="164" fontId="2" fillId="4" borderId="33" xfId="19" applyNumberFormat="1" applyFont="1" applyFill="1" applyBorder="1"/>
    <xf numFmtId="164" fontId="2" fillId="4" borderId="19" xfId="19" applyNumberFormat="1" applyFont="1" applyFill="1" applyBorder="1"/>
    <xf numFmtId="164" fontId="5" fillId="0" borderId="19" xfId="19" applyNumberFormat="1" applyFont="1" applyBorder="1"/>
    <xf numFmtId="164" fontId="7" fillId="0" borderId="19" xfId="19" applyNumberFormat="1" applyFont="1" applyBorder="1"/>
    <xf numFmtId="164" fontId="7" fillId="0" borderId="19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13" xfId="0" applyFont="1" applyBorder="1"/>
    <xf numFmtId="164" fontId="5" fillId="0" borderId="33" xfId="0" applyNumberFormat="1" applyFont="1" applyBorder="1"/>
    <xf numFmtId="169" fontId="7" fillId="0" borderId="0" xfId="0" applyNumberFormat="1" applyFont="1"/>
    <xf numFmtId="164" fontId="2" fillId="0" borderId="19" xfId="0" applyNumberFormat="1" applyFont="1" applyBorder="1" applyAlignment="1">
      <alignment vertical="center"/>
    </xf>
    <xf numFmtId="0" fontId="2" fillId="0" borderId="34" xfId="0" applyFont="1" applyBorder="1"/>
    <xf numFmtId="0" fontId="6" fillId="8" borderId="16" xfId="0" applyFont="1" applyFill="1" applyBorder="1" applyAlignment="1">
      <alignment horizontal="left"/>
    </xf>
    <xf numFmtId="0" fontId="6" fillId="8" borderId="17" xfId="0" applyFont="1" applyFill="1" applyBorder="1"/>
    <xf numFmtId="0" fontId="2" fillId="8" borderId="13" xfId="0" applyFont="1" applyFill="1" applyBorder="1"/>
    <xf numFmtId="164" fontId="4" fillId="5" borderId="33" xfId="0" applyNumberFormat="1" applyFont="1" applyFill="1" applyBorder="1" applyAlignment="1">
      <alignment horizontal="right"/>
    </xf>
    <xf numFmtId="164" fontId="4" fillId="5" borderId="19" xfId="0" applyNumberFormat="1" applyFont="1" applyFill="1" applyBorder="1" applyAlignment="1">
      <alignment horizontal="right"/>
    </xf>
    <xf numFmtId="168" fontId="2" fillId="0" borderId="32" xfId="0" applyNumberFormat="1" applyFont="1" applyBorder="1"/>
    <xf numFmtId="0" fontId="2" fillId="0" borderId="18" xfId="0" applyFont="1" applyBorder="1" applyAlignment="1">
      <alignment horizontal="left"/>
    </xf>
    <xf numFmtId="164" fontId="5" fillId="0" borderId="19" xfId="0" applyNumberFormat="1" applyFont="1" applyBorder="1" applyAlignment="1">
      <alignment horizontal="right"/>
    </xf>
    <xf numFmtId="164" fontId="2" fillId="0" borderId="33" xfId="0" applyNumberFormat="1" applyFont="1" applyBorder="1" applyAlignment="1">
      <alignment horizontal="right"/>
    </xf>
    <xf numFmtId="164" fontId="7" fillId="0" borderId="19" xfId="0" applyNumberFormat="1" applyFont="1" applyBorder="1" applyAlignment="1">
      <alignment horizontal="right"/>
    </xf>
    <xf numFmtId="0" fontId="2" fillId="8" borderId="18" xfId="0" applyFont="1" applyFill="1" applyBorder="1"/>
    <xf numFmtId="0" fontId="6" fillId="14" borderId="16" xfId="0" applyFont="1" applyFill="1" applyBorder="1" applyAlignment="1">
      <alignment horizontal="left"/>
    </xf>
    <xf numFmtId="0" fontId="6" fillId="14" borderId="17" xfId="0" applyFont="1" applyFill="1" applyBorder="1"/>
    <xf numFmtId="0" fontId="2" fillId="14" borderId="18" xfId="0" applyFont="1" applyFill="1" applyBorder="1"/>
    <xf numFmtId="164" fontId="6" fillId="0" borderId="19" xfId="0" applyNumberFormat="1" applyFont="1" applyBorder="1" applyAlignment="1">
      <alignment horizontal="right"/>
    </xf>
    <xf numFmtId="164" fontId="6" fillId="0" borderId="33" xfId="0" applyNumberFormat="1" applyFont="1" applyBorder="1" applyAlignment="1">
      <alignment horizontal="right"/>
    </xf>
    <xf numFmtId="0" fontId="6" fillId="7" borderId="16" xfId="0" applyFont="1" applyFill="1" applyBorder="1" applyAlignment="1">
      <alignment horizontal="left"/>
    </xf>
    <xf numFmtId="0" fontId="6" fillId="7" borderId="17" xfId="0" applyFont="1" applyFill="1" applyBorder="1"/>
    <xf numFmtId="0" fontId="2" fillId="7" borderId="18" xfId="0" applyFont="1" applyFill="1" applyBorder="1"/>
    <xf numFmtId="164" fontId="2" fillId="4" borderId="33" xfId="0" applyNumberFormat="1" applyFont="1" applyFill="1" applyBorder="1" applyAlignment="1">
      <alignment horizontal="right"/>
    </xf>
    <xf numFmtId="164" fontId="2" fillId="4" borderId="19" xfId="0" applyNumberFormat="1" applyFont="1" applyFill="1" applyBorder="1" applyAlignment="1">
      <alignment horizontal="right"/>
    </xf>
    <xf numFmtId="164" fontId="2" fillId="4" borderId="19" xfId="0" applyNumberFormat="1" applyFont="1" applyFill="1" applyBorder="1"/>
    <xf numFmtId="164" fontId="7" fillId="0" borderId="0" xfId="0" applyNumberFormat="1" applyFont="1"/>
    <xf numFmtId="0" fontId="6" fillId="0" borderId="17" xfId="20" applyFont="1" applyBorder="1"/>
    <xf numFmtId="0" fontId="2" fillId="0" borderId="18" xfId="20" applyFont="1" applyBorder="1"/>
    <xf numFmtId="164" fontId="2" fillId="4" borderId="32" xfId="0" applyNumberFormat="1" applyFont="1" applyFill="1" applyBorder="1"/>
    <xf numFmtId="164" fontId="2" fillId="4" borderId="14" xfId="0" applyNumberFormat="1" applyFont="1" applyFill="1" applyBorder="1"/>
    <xf numFmtId="0" fontId="6" fillId="0" borderId="35" xfId="20" applyFont="1" applyBorder="1"/>
    <xf numFmtId="0" fontId="2" fillId="0" borderId="24" xfId="20" applyFont="1" applyBorder="1"/>
    <xf numFmtId="164" fontId="2" fillId="0" borderId="33" xfId="20" applyNumberFormat="1" applyFont="1" applyBorder="1"/>
    <xf numFmtId="164" fontId="2" fillId="0" borderId="19" xfId="20" applyNumberFormat="1" applyFont="1" applyBorder="1"/>
    <xf numFmtId="164" fontId="2" fillId="4" borderId="33" xfId="20" applyNumberFormat="1" applyFont="1" applyFill="1" applyBorder="1"/>
    <xf numFmtId="164" fontId="2" fillId="4" borderId="19" xfId="20" applyNumberFormat="1" applyFont="1" applyFill="1" applyBorder="1"/>
    <xf numFmtId="0" fontId="2" fillId="0" borderId="13" xfId="20" applyFont="1" applyBorder="1"/>
    <xf numFmtId="164" fontId="2" fillId="4" borderId="33" xfId="0" applyNumberFormat="1" applyFont="1" applyFill="1" applyBorder="1"/>
    <xf numFmtId="0" fontId="6" fillId="0" borderId="12" xfId="20" applyFont="1" applyBorder="1"/>
    <xf numFmtId="0" fontId="2" fillId="0" borderId="34" xfId="20" applyFont="1" applyBorder="1"/>
    <xf numFmtId="164" fontId="2" fillId="4" borderId="36" xfId="20" applyNumberFormat="1" applyFont="1" applyFill="1" applyBorder="1"/>
    <xf numFmtId="164" fontId="2" fillId="4" borderId="21" xfId="20" applyNumberFormat="1" applyFont="1" applyFill="1" applyBorder="1"/>
    <xf numFmtId="0" fontId="2" fillId="0" borderId="0" xfId="20" applyFont="1"/>
    <xf numFmtId="0" fontId="6" fillId="10" borderId="16" xfId="0" applyFont="1" applyFill="1" applyBorder="1" applyAlignment="1">
      <alignment horizontal="left"/>
    </xf>
    <xf numFmtId="0" fontId="6" fillId="10" borderId="17" xfId="0" applyFont="1" applyFill="1" applyBorder="1"/>
    <xf numFmtId="0" fontId="2" fillId="10" borderId="18" xfId="0" applyFont="1" applyFill="1" applyBorder="1"/>
    <xf numFmtId="164" fontId="2" fillId="0" borderId="21" xfId="0" applyNumberFormat="1" applyFont="1" applyBorder="1"/>
    <xf numFmtId="164" fontId="2" fillId="0" borderId="36" xfId="0" applyNumberFormat="1" applyFont="1" applyBorder="1"/>
    <xf numFmtId="169" fontId="2" fillId="0" borderId="0" xfId="0" applyNumberFormat="1" applyFont="1"/>
    <xf numFmtId="0" fontId="6" fillId="3" borderId="16" xfId="0" applyFont="1" applyFill="1" applyBorder="1" applyAlignment="1">
      <alignment horizontal="left"/>
    </xf>
    <xf numFmtId="0" fontId="6" fillId="3" borderId="17" xfId="0" applyFont="1" applyFill="1" applyBorder="1"/>
    <xf numFmtId="0" fontId="2" fillId="3" borderId="18" xfId="0" applyFont="1" applyFill="1" applyBorder="1"/>
    <xf numFmtId="168" fontId="2" fillId="0" borderId="33" xfId="0" applyNumberFormat="1" applyFont="1" applyBorder="1"/>
    <xf numFmtId="168" fontId="2" fillId="0" borderId="19" xfId="0" applyNumberFormat="1" applyFont="1" applyBorder="1"/>
    <xf numFmtId="0" fontId="2" fillId="0" borderId="23" xfId="0" applyFont="1" applyBorder="1" applyAlignment="1">
      <alignment horizontal="left"/>
    </xf>
    <xf numFmtId="0" fontId="6" fillId="0" borderId="35" xfId="0" applyFont="1" applyBorder="1"/>
    <xf numFmtId="164" fontId="2" fillId="0" borderId="37" xfId="0" applyNumberFormat="1" applyFont="1" applyBorder="1" applyAlignment="1">
      <alignment horizontal="right"/>
    </xf>
    <xf numFmtId="164" fontId="2" fillId="0" borderId="38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0" fontId="4" fillId="8" borderId="39" xfId="0" applyFont="1" applyFill="1" applyBorder="1" applyAlignment="1">
      <alignment horizontal="left"/>
    </xf>
    <xf numFmtId="0" fontId="2" fillId="8" borderId="27" xfId="0" applyFont="1" applyFill="1" applyBorder="1"/>
    <xf numFmtId="164" fontId="6" fillId="8" borderId="39" xfId="0" applyNumberFormat="1" applyFont="1" applyFill="1" applyBorder="1" applyAlignment="1">
      <alignment horizontal="right"/>
    </xf>
    <xf numFmtId="0" fontId="2" fillId="0" borderId="40" xfId="0" applyFont="1" applyBorder="1" applyAlignment="1">
      <alignment horizontal="left"/>
    </xf>
    <xf numFmtId="0" fontId="4" fillId="0" borderId="41" xfId="0" applyFont="1" applyBorder="1"/>
    <xf numFmtId="0" fontId="4" fillId="8" borderId="41" xfId="0" applyFont="1" applyFill="1" applyBorder="1"/>
    <xf numFmtId="0" fontId="5" fillId="8" borderId="42" xfId="0" applyFont="1" applyFill="1" applyBorder="1"/>
    <xf numFmtId="164" fontId="4" fillId="8" borderId="28" xfId="0" applyNumberFormat="1" applyFont="1" applyFill="1" applyBorder="1" applyAlignment="1">
      <alignment horizontal="right"/>
    </xf>
  </cellXfs>
  <cellStyles count="21">
    <cellStyle name="20 % – Zvýraznění1" xfId="1" xr:uid="{00000000-0005-0000-0000-000006000000}"/>
    <cellStyle name="20 % – Zvýraznění2" xfId="2" xr:uid="{00000000-0005-0000-0000-000007000000}"/>
    <cellStyle name="20 % – Zvýraznění3" xfId="3" xr:uid="{00000000-0005-0000-0000-000008000000}"/>
    <cellStyle name="20 % – Zvýraznění4" xfId="4" xr:uid="{00000000-0005-0000-0000-000009000000}"/>
    <cellStyle name="20 % – Zvýraznění5" xfId="5" xr:uid="{00000000-0005-0000-0000-00000A000000}"/>
    <cellStyle name="20 % – Zvýraznění6" xfId="6" xr:uid="{00000000-0005-0000-0000-00000B000000}"/>
    <cellStyle name="40 % – Zvýraznění1" xfId="7" xr:uid="{00000000-0005-0000-0000-00000C000000}"/>
    <cellStyle name="40 % – Zvýraznění2" xfId="8" xr:uid="{00000000-0005-0000-0000-00000D000000}"/>
    <cellStyle name="40 % – Zvýraznění3" xfId="9" xr:uid="{00000000-0005-0000-0000-00000E000000}"/>
    <cellStyle name="40 % – Zvýraznění4" xfId="10" xr:uid="{00000000-0005-0000-0000-00000F000000}"/>
    <cellStyle name="40 % – Zvýraznění5" xfId="11" xr:uid="{00000000-0005-0000-0000-000010000000}"/>
    <cellStyle name="40 % – Zvýraznění6" xfId="12" xr:uid="{00000000-0005-0000-0000-000011000000}"/>
    <cellStyle name="60 % – Zvýraznění1" xfId="13" xr:uid="{00000000-0005-0000-0000-000012000000}"/>
    <cellStyle name="60 % – Zvýraznění2" xfId="14" xr:uid="{00000000-0005-0000-0000-000013000000}"/>
    <cellStyle name="60 % – Zvýraznění3" xfId="15" xr:uid="{00000000-0005-0000-0000-000014000000}"/>
    <cellStyle name="60 % – Zvýraznění4" xfId="16" xr:uid="{00000000-0005-0000-0000-000015000000}"/>
    <cellStyle name="60 % – Zvýraznění5" xfId="17" xr:uid="{00000000-0005-0000-0000-000016000000}"/>
    <cellStyle name="60 % – Zvýraznění6" xfId="18" xr:uid="{00000000-0005-0000-0000-000017000000}"/>
    <cellStyle name="Normální" xfId="0" builtinId="0"/>
    <cellStyle name="Normální 2" xfId="19" xr:uid="{00000000-0005-0000-0000-000018000000}"/>
    <cellStyle name="normální 4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F10D0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F180"/>
  <sheetViews>
    <sheetView tabSelected="1" topLeftCell="A17" zoomScale="90" zoomScaleNormal="90" workbookViewId="0">
      <pane xSplit="2" topLeftCell="C1" activePane="topRight" state="frozen"/>
      <selection pane="topRight" activeCell="G40" sqref="G40"/>
    </sheetView>
  </sheetViews>
  <sheetFormatPr defaultColWidth="8.6640625" defaultRowHeight="14.4" x14ac:dyDescent="0.3"/>
  <cols>
    <col min="1" max="1" width="2" style="1" customWidth="1"/>
    <col min="2" max="2" width="8.88671875" style="2" customWidth="1"/>
    <col min="3" max="3" width="43.5546875" style="2" customWidth="1"/>
    <col min="4" max="4" width="19.88671875" style="3" customWidth="1"/>
    <col min="5" max="7" width="22.5546875" style="4" customWidth="1"/>
    <col min="8" max="8" width="27.5546875" style="2" customWidth="1"/>
    <col min="9" max="240" width="9.109375" style="2" customWidth="1"/>
  </cols>
  <sheetData>
    <row r="1" spans="1:176" x14ac:dyDescent="0.3">
      <c r="A1" s="5" t="s">
        <v>0</v>
      </c>
      <c r="B1" s="5"/>
      <c r="C1" s="6"/>
    </row>
    <row r="2" spans="1:176" x14ac:dyDescent="0.3">
      <c r="A2" s="5"/>
      <c r="B2" s="5"/>
      <c r="C2" s="6"/>
    </row>
    <row r="3" spans="1:176" x14ac:dyDescent="0.3">
      <c r="A3" s="5" t="s">
        <v>1</v>
      </c>
      <c r="B3" s="5"/>
      <c r="C3" s="6"/>
    </row>
    <row r="4" spans="1:176" x14ac:dyDescent="0.3">
      <c r="A4" s="5"/>
      <c r="B4" s="5"/>
      <c r="C4" s="6"/>
    </row>
    <row r="5" spans="1:176" x14ac:dyDescent="0.3">
      <c r="A5" s="7" t="s">
        <v>2</v>
      </c>
      <c r="B5" s="8"/>
      <c r="C5" s="9"/>
      <c r="D5" s="10">
        <v>2021</v>
      </c>
      <c r="E5" s="11">
        <v>2022</v>
      </c>
      <c r="F5" s="10">
        <v>2023</v>
      </c>
      <c r="G5" s="10">
        <v>2023</v>
      </c>
    </row>
    <row r="6" spans="1:176" ht="30.75" customHeight="1" x14ac:dyDescent="0.3">
      <c r="A6" s="12" t="s">
        <v>3</v>
      </c>
      <c r="B6" s="13"/>
      <c r="C6" s="14" t="s">
        <v>4</v>
      </c>
      <c r="D6" s="15" t="s">
        <v>5</v>
      </c>
      <c r="E6" s="15" t="s">
        <v>6</v>
      </c>
      <c r="F6" s="16" t="s">
        <v>7</v>
      </c>
      <c r="G6" s="16" t="s">
        <v>8</v>
      </c>
    </row>
    <row r="7" spans="1:176" x14ac:dyDescent="0.3">
      <c r="A7" s="17" t="s">
        <v>9</v>
      </c>
      <c r="B7" s="18"/>
      <c r="C7" s="19"/>
      <c r="D7" s="20">
        <f>SUM(D8:D9)</f>
        <v>2480000</v>
      </c>
      <c r="E7" s="21">
        <f>SUM(E8:E9)</f>
        <v>2530000</v>
      </c>
      <c r="F7" s="21">
        <f>SUM(F8:F9)</f>
        <v>2710000</v>
      </c>
      <c r="G7" s="21">
        <f>SUM(G8:G9)</f>
        <v>2710000</v>
      </c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</row>
    <row r="8" spans="1:176" x14ac:dyDescent="0.3">
      <c r="A8" s="23"/>
      <c r="B8" s="24" t="s">
        <v>10</v>
      </c>
      <c r="C8" s="25" t="s">
        <v>11</v>
      </c>
      <c r="D8" s="26">
        <v>1360000</v>
      </c>
      <c r="E8" s="27">
        <v>1370000</v>
      </c>
      <c r="F8" s="27">
        <v>1410000</v>
      </c>
      <c r="G8" s="27">
        <v>1410000</v>
      </c>
    </row>
    <row r="9" spans="1:176" x14ac:dyDescent="0.3">
      <c r="A9" s="23"/>
      <c r="B9" s="24" t="s">
        <v>12</v>
      </c>
      <c r="C9" s="25" t="s">
        <v>13</v>
      </c>
      <c r="D9" s="26">
        <v>1120000</v>
      </c>
      <c r="E9" s="27">
        <v>1160000</v>
      </c>
      <c r="F9" s="27">
        <v>1300000</v>
      </c>
      <c r="G9" s="27">
        <v>1300000</v>
      </c>
    </row>
    <row r="10" spans="1:176" s="22" customFormat="1" ht="13.8" x14ac:dyDescent="0.25">
      <c r="A10" s="28" t="s">
        <v>14</v>
      </c>
      <c r="B10" s="29"/>
      <c r="C10" s="30"/>
      <c r="D10" s="31">
        <f>SUM(D11:D13)</f>
        <v>13500000</v>
      </c>
      <c r="E10" s="32">
        <f>SUM(E11:E13)</f>
        <v>14000000</v>
      </c>
      <c r="F10" s="32">
        <f>SUM(F11:F13)</f>
        <v>14000000</v>
      </c>
      <c r="G10" s="32">
        <f>SUM(G11:G13)</f>
        <v>14000000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176" x14ac:dyDescent="0.3">
      <c r="A11" s="23"/>
      <c r="B11" s="24" t="s">
        <v>15</v>
      </c>
      <c r="C11" s="25" t="s">
        <v>16</v>
      </c>
      <c r="D11" s="33">
        <f>1300000</f>
        <v>1300000</v>
      </c>
      <c r="E11" s="33">
        <v>0</v>
      </c>
      <c r="F11" s="33"/>
      <c r="G11" s="33"/>
    </row>
    <row r="12" spans="1:176" x14ac:dyDescent="0.3">
      <c r="A12" s="23"/>
      <c r="B12" s="24" t="s">
        <v>17</v>
      </c>
      <c r="C12" s="25" t="s">
        <v>18</v>
      </c>
      <c r="D12" s="34">
        <f>1900000</f>
        <v>1900000</v>
      </c>
      <c r="E12" s="34">
        <v>0</v>
      </c>
      <c r="F12" s="34"/>
      <c r="G12" s="34"/>
    </row>
    <row r="13" spans="1:176" ht="15.75" customHeight="1" x14ac:dyDescent="0.3">
      <c r="A13" s="23"/>
      <c r="B13" s="24" t="s">
        <v>19</v>
      </c>
      <c r="C13" s="25" t="s">
        <v>20</v>
      </c>
      <c r="D13" s="33">
        <f>10300000</f>
        <v>10300000</v>
      </c>
      <c r="E13" s="35">
        <v>14000000</v>
      </c>
      <c r="F13" s="35">
        <v>14000000</v>
      </c>
      <c r="G13" s="35">
        <v>14000000</v>
      </c>
    </row>
    <row r="14" spans="1:176" s="22" customFormat="1" ht="13.8" x14ac:dyDescent="0.25">
      <c r="A14" s="28" t="s">
        <v>21</v>
      </c>
      <c r="B14" s="36"/>
      <c r="C14" s="30"/>
      <c r="D14" s="31">
        <f>SUM(D15:D26)</f>
        <v>698600</v>
      </c>
      <c r="E14" s="21">
        <f>SUM(E15:E26)</f>
        <v>1264960</v>
      </c>
      <c r="F14" s="21">
        <f>SUM(F15:F16)</f>
        <v>490000</v>
      </c>
      <c r="G14" s="21">
        <f>SUM(G15:G27)</f>
        <v>1593000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176" x14ac:dyDescent="0.3">
      <c r="A15" s="23"/>
      <c r="B15" s="24" t="s">
        <v>22</v>
      </c>
      <c r="C15" s="25" t="s">
        <v>23</v>
      </c>
      <c r="D15" s="37">
        <v>100000</v>
      </c>
      <c r="E15" s="38">
        <v>300000</v>
      </c>
      <c r="F15" s="38">
        <v>420000</v>
      </c>
      <c r="G15" s="38">
        <v>410000</v>
      </c>
    </row>
    <row r="16" spans="1:176" x14ac:dyDescent="0.3">
      <c r="A16" s="23"/>
      <c r="B16" s="24" t="s">
        <v>24</v>
      </c>
      <c r="C16" s="25" t="s">
        <v>25</v>
      </c>
      <c r="D16" s="39">
        <v>50000</v>
      </c>
      <c r="E16" s="40">
        <v>50000</v>
      </c>
      <c r="F16" s="40">
        <v>70000</v>
      </c>
      <c r="G16" s="40">
        <v>70000</v>
      </c>
    </row>
    <row r="17" spans="1:176" x14ac:dyDescent="0.3">
      <c r="A17" s="23"/>
      <c r="B17" s="24" t="s">
        <v>26</v>
      </c>
      <c r="C17" s="25" t="s">
        <v>27</v>
      </c>
      <c r="D17" s="37">
        <v>200000</v>
      </c>
      <c r="E17" s="38">
        <v>350000</v>
      </c>
      <c r="F17" s="38">
        <v>500000</v>
      </c>
      <c r="G17" s="38">
        <v>490000</v>
      </c>
    </row>
    <row r="18" spans="1:176" x14ac:dyDescent="0.3">
      <c r="A18" s="23"/>
      <c r="B18" s="24" t="s">
        <v>28</v>
      </c>
      <c r="C18" s="25" t="s">
        <v>29</v>
      </c>
      <c r="D18" s="41">
        <v>0</v>
      </c>
      <c r="E18" s="38">
        <v>200000</v>
      </c>
      <c r="F18" s="38">
        <v>200000</v>
      </c>
      <c r="G18" s="38">
        <v>190000</v>
      </c>
    </row>
    <row r="19" spans="1:176" x14ac:dyDescent="0.3">
      <c r="A19" s="23"/>
      <c r="B19" s="24" t="s">
        <v>30</v>
      </c>
      <c r="C19" s="25" t="s">
        <v>31</v>
      </c>
      <c r="D19" s="37">
        <f>31400+1200</f>
        <v>32600</v>
      </c>
      <c r="E19" s="38">
        <f>32000+25600</f>
        <v>57600</v>
      </c>
      <c r="F19" s="38">
        <v>60000</v>
      </c>
      <c r="G19" s="38">
        <v>58000</v>
      </c>
    </row>
    <row r="20" spans="1:176" x14ac:dyDescent="0.3">
      <c r="A20" s="23"/>
      <c r="B20" s="24" t="s">
        <v>32</v>
      </c>
      <c r="C20" s="25" t="s">
        <v>33</v>
      </c>
      <c r="D20" s="42">
        <v>60000</v>
      </c>
      <c r="E20" s="43">
        <v>50000</v>
      </c>
      <c r="F20" s="44">
        <v>50000</v>
      </c>
      <c r="G20" s="45">
        <v>70000</v>
      </c>
    </row>
    <row r="21" spans="1:176" x14ac:dyDescent="0.3">
      <c r="A21" s="23"/>
      <c r="B21" s="24" t="s">
        <v>34</v>
      </c>
      <c r="C21" s="25" t="s">
        <v>35</v>
      </c>
      <c r="D21" s="41">
        <v>118000</v>
      </c>
      <c r="E21" s="46">
        <v>95360</v>
      </c>
      <c r="F21" s="47">
        <v>95360</v>
      </c>
      <c r="G21" s="48">
        <v>0</v>
      </c>
    </row>
    <row r="22" spans="1:176" x14ac:dyDescent="0.3">
      <c r="A22" s="23"/>
      <c r="B22" s="24" t="s">
        <v>36</v>
      </c>
      <c r="C22" s="25" t="s">
        <v>37</v>
      </c>
      <c r="D22" s="37">
        <v>70000</v>
      </c>
      <c r="E22" s="38">
        <v>60000</v>
      </c>
      <c r="F22" s="38">
        <v>80000</v>
      </c>
      <c r="G22" s="38">
        <v>80000</v>
      </c>
    </row>
    <row r="23" spans="1:176" x14ac:dyDescent="0.3">
      <c r="A23" s="23"/>
      <c r="B23" s="24" t="s">
        <v>38</v>
      </c>
      <c r="C23" s="25" t="s">
        <v>39</v>
      </c>
      <c r="D23" s="37">
        <v>10000</v>
      </c>
      <c r="E23" s="38">
        <v>40000</v>
      </c>
      <c r="F23" s="38">
        <v>75000</v>
      </c>
      <c r="G23" s="38">
        <v>75000</v>
      </c>
    </row>
    <row r="24" spans="1:176" x14ac:dyDescent="0.3">
      <c r="A24" s="23"/>
      <c r="B24" s="24" t="s">
        <v>40</v>
      </c>
      <c r="C24" s="25" t="s">
        <v>41</v>
      </c>
      <c r="D24" s="37">
        <v>10000</v>
      </c>
      <c r="E24" s="38">
        <v>30000</v>
      </c>
      <c r="F24" s="38">
        <v>80000</v>
      </c>
      <c r="G24" s="38">
        <v>80000</v>
      </c>
    </row>
    <row r="25" spans="1:176" x14ac:dyDescent="0.3">
      <c r="A25" s="23"/>
      <c r="B25" s="24" t="s">
        <v>42</v>
      </c>
      <c r="C25" s="25" t="s">
        <v>43</v>
      </c>
      <c r="D25" s="41">
        <v>9000</v>
      </c>
      <c r="E25" s="46">
        <v>9000</v>
      </c>
      <c r="F25" s="46">
        <v>9000</v>
      </c>
      <c r="G25" s="46">
        <v>15000</v>
      </c>
    </row>
    <row r="26" spans="1:176" x14ac:dyDescent="0.3">
      <c r="A26" s="23"/>
      <c r="B26" s="24" t="s">
        <v>44</v>
      </c>
      <c r="C26" s="25" t="s">
        <v>45</v>
      </c>
      <c r="D26" s="37">
        <v>39000</v>
      </c>
      <c r="E26" s="38">
        <f>20000+3000</f>
        <v>23000</v>
      </c>
      <c r="F26" s="38">
        <v>30000</v>
      </c>
      <c r="G26" s="38">
        <v>50000</v>
      </c>
    </row>
    <row r="27" spans="1:176" x14ac:dyDescent="0.3">
      <c r="A27" s="23"/>
      <c r="B27" s="24" t="s">
        <v>46</v>
      </c>
      <c r="C27" s="25" t="s">
        <v>47</v>
      </c>
      <c r="D27" s="37"/>
      <c r="E27" s="38"/>
      <c r="F27" s="38">
        <v>4000</v>
      </c>
      <c r="G27" s="38">
        <v>5000</v>
      </c>
    </row>
    <row r="28" spans="1:176" x14ac:dyDescent="0.3">
      <c r="A28" s="28" t="s">
        <v>48</v>
      </c>
      <c r="B28" s="29"/>
      <c r="C28" s="30"/>
      <c r="D28" s="31">
        <f>SUM(D29:D32)</f>
        <v>370000</v>
      </c>
      <c r="E28" s="32">
        <f>SUM(E29:E32)</f>
        <v>630000</v>
      </c>
      <c r="F28" s="32">
        <f>SUM(F29:F32)</f>
        <v>830000</v>
      </c>
      <c r="G28" s="32">
        <f>SUM(G29:G32)</f>
        <v>1010000</v>
      </c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</row>
    <row r="29" spans="1:176" x14ac:dyDescent="0.3">
      <c r="A29" s="23"/>
      <c r="B29" s="24" t="s">
        <v>49</v>
      </c>
      <c r="C29" s="25" t="s">
        <v>50</v>
      </c>
      <c r="D29" s="41">
        <v>20000</v>
      </c>
      <c r="E29" s="46">
        <v>150000</v>
      </c>
      <c r="F29" s="46">
        <v>150000</v>
      </c>
      <c r="G29" s="46">
        <v>80000</v>
      </c>
    </row>
    <row r="30" spans="1:176" x14ac:dyDescent="0.3">
      <c r="A30" s="23"/>
      <c r="B30" s="24" t="s">
        <v>51</v>
      </c>
      <c r="C30" s="25" t="s">
        <v>52</v>
      </c>
      <c r="D30" s="34">
        <v>200000</v>
      </c>
      <c r="E30" s="49">
        <v>200000</v>
      </c>
      <c r="F30" s="49">
        <v>150000</v>
      </c>
      <c r="G30" s="49">
        <v>160000</v>
      </c>
    </row>
    <row r="31" spans="1:176" x14ac:dyDescent="0.3">
      <c r="A31" s="23"/>
      <c r="B31" s="24" t="s">
        <v>53</v>
      </c>
      <c r="C31" s="25" t="s">
        <v>54</v>
      </c>
      <c r="D31" s="34">
        <v>130000</v>
      </c>
      <c r="E31" s="49">
        <v>250000</v>
      </c>
      <c r="F31" s="49">
        <v>500000</v>
      </c>
      <c r="G31" s="49">
        <v>750000</v>
      </c>
    </row>
    <row r="32" spans="1:176" ht="15" customHeight="1" x14ac:dyDescent="0.3">
      <c r="A32" s="23"/>
      <c r="B32" s="24" t="s">
        <v>55</v>
      </c>
      <c r="C32" s="25" t="s">
        <v>56</v>
      </c>
      <c r="D32" s="34">
        <v>20000</v>
      </c>
      <c r="E32" s="49">
        <v>30000</v>
      </c>
      <c r="F32" s="49">
        <v>30000</v>
      </c>
      <c r="G32" s="49">
        <v>20000</v>
      </c>
    </row>
    <row r="33" spans="1:176" x14ac:dyDescent="0.3">
      <c r="A33" s="28" t="s">
        <v>57</v>
      </c>
      <c r="B33" s="36"/>
      <c r="C33" s="30"/>
      <c r="D33" s="31">
        <f>SUM(D34:D35)</f>
        <v>100000</v>
      </c>
      <c r="E33" s="32">
        <f>SUM(E34:E35)</f>
        <v>90000</v>
      </c>
      <c r="F33" s="32">
        <f>SUM(F34:F35)</f>
        <v>60000</v>
      </c>
      <c r="G33" s="32">
        <f>SUM(G34:G35)</f>
        <v>190000</v>
      </c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</row>
    <row r="34" spans="1:176" s="53" customFormat="1" ht="13.8" x14ac:dyDescent="0.25">
      <c r="A34" s="50"/>
      <c r="B34" s="51" t="s">
        <v>58</v>
      </c>
      <c r="C34" s="52" t="s">
        <v>59</v>
      </c>
      <c r="D34" s="34">
        <v>80000</v>
      </c>
      <c r="E34" s="49">
        <v>80000</v>
      </c>
      <c r="F34" s="49">
        <v>50000</v>
      </c>
      <c r="G34" s="49">
        <v>100000</v>
      </c>
    </row>
    <row r="35" spans="1:176" x14ac:dyDescent="0.3">
      <c r="A35" s="54"/>
      <c r="B35" s="24" t="s">
        <v>60</v>
      </c>
      <c r="C35" s="55" t="s">
        <v>61</v>
      </c>
      <c r="D35" s="41">
        <v>20000</v>
      </c>
      <c r="E35" s="46">
        <v>10000</v>
      </c>
      <c r="F35" s="46">
        <v>10000</v>
      </c>
      <c r="G35" s="46">
        <v>90000</v>
      </c>
    </row>
    <row r="36" spans="1:176" x14ac:dyDescent="0.3">
      <c r="A36" s="56" t="s">
        <v>62</v>
      </c>
      <c r="B36" s="57"/>
      <c r="C36" s="58"/>
      <c r="D36" s="59">
        <f>D7+D10+D14+D28+D33</f>
        <v>17148600</v>
      </c>
      <c r="E36" s="60">
        <f>E7+E10+E14+E28+E33</f>
        <v>18514960</v>
      </c>
      <c r="F36" s="60">
        <f>F7+F10+F14+F28+F33</f>
        <v>18090000</v>
      </c>
      <c r="G36" s="60">
        <f>G7+G10+G14+G28+G33</f>
        <v>19503000</v>
      </c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</row>
    <row r="37" spans="1:176" s="2" customFormat="1" ht="15.75" customHeight="1" x14ac:dyDescent="0.25">
      <c r="A37" s="1"/>
      <c r="C37" s="6"/>
      <c r="D37" s="3"/>
      <c r="E37" s="4"/>
      <c r="F37" s="4"/>
      <c r="G37" s="4"/>
    </row>
    <row r="38" spans="1:176" x14ac:dyDescent="0.3">
      <c r="A38" s="7" t="s">
        <v>63</v>
      </c>
      <c r="B38" s="8"/>
      <c r="C38" s="9"/>
      <c r="D38" s="10">
        <v>2021</v>
      </c>
      <c r="E38" s="10">
        <v>2022</v>
      </c>
      <c r="F38" s="10">
        <v>2023</v>
      </c>
      <c r="G38" s="10">
        <v>2023</v>
      </c>
    </row>
    <row r="39" spans="1:176" ht="30.75" customHeight="1" x14ac:dyDescent="0.3">
      <c r="A39" s="12" t="s">
        <v>3</v>
      </c>
      <c r="B39" s="13"/>
      <c r="C39" s="14" t="s">
        <v>4</v>
      </c>
      <c r="D39" s="15" t="s">
        <v>5</v>
      </c>
      <c r="E39" s="15" t="s">
        <v>6</v>
      </c>
      <c r="F39" s="16" t="s">
        <v>7</v>
      </c>
      <c r="G39" s="16" t="s">
        <v>8</v>
      </c>
    </row>
    <row r="40" spans="1:176" x14ac:dyDescent="0.3">
      <c r="A40" s="62" t="s">
        <v>64</v>
      </c>
      <c r="B40" s="63"/>
      <c r="C40" s="64"/>
      <c r="D40" s="65">
        <f>SUM(D41:D51)</f>
        <v>1317000</v>
      </c>
      <c r="E40" s="66">
        <f>SUM(E41:E51)</f>
        <v>1737000</v>
      </c>
      <c r="F40" s="65">
        <f>SUM(F41:F51)</f>
        <v>2253450</v>
      </c>
      <c r="G40" s="65">
        <f>SUM(G41:G51)</f>
        <v>2188450</v>
      </c>
    </row>
    <row r="41" spans="1:176" x14ac:dyDescent="0.3">
      <c r="A41" s="67"/>
      <c r="B41" s="24" t="s">
        <v>65</v>
      </c>
      <c r="C41" s="68" t="s">
        <v>66</v>
      </c>
      <c r="D41" s="33">
        <v>400000</v>
      </c>
      <c r="E41" s="69">
        <v>440000</v>
      </c>
      <c r="F41" s="70">
        <v>842750</v>
      </c>
      <c r="G41" s="70">
        <f>842750-65000</f>
        <v>777750</v>
      </c>
    </row>
    <row r="42" spans="1:176" x14ac:dyDescent="0.3">
      <c r="A42" s="67"/>
      <c r="B42" s="24" t="s">
        <v>67</v>
      </c>
      <c r="C42" s="68" t="s">
        <v>68</v>
      </c>
      <c r="D42" s="33">
        <v>370000</v>
      </c>
      <c r="E42" s="69">
        <v>417000</v>
      </c>
      <c r="F42" s="70">
        <v>542750</v>
      </c>
      <c r="G42" s="70">
        <v>542750</v>
      </c>
    </row>
    <row r="43" spans="1:176" x14ac:dyDescent="0.3">
      <c r="A43" s="67"/>
      <c r="B43" s="24" t="s">
        <v>69</v>
      </c>
      <c r="C43" s="68" t="s">
        <v>70</v>
      </c>
      <c r="D43" s="33">
        <v>200000</v>
      </c>
      <c r="E43" s="69">
        <v>150000</v>
      </c>
      <c r="F43" s="70">
        <v>118000</v>
      </c>
      <c r="G43" s="70">
        <v>118000</v>
      </c>
    </row>
    <row r="44" spans="1:176" x14ac:dyDescent="0.3">
      <c r="A44" s="67"/>
      <c r="B44" s="24" t="s">
        <v>71</v>
      </c>
      <c r="C44" s="68" t="s">
        <v>72</v>
      </c>
      <c r="D44" s="33">
        <v>120000</v>
      </c>
      <c r="E44" s="69">
        <v>205000</v>
      </c>
      <c r="F44" s="70">
        <v>115200</v>
      </c>
      <c r="G44" s="70">
        <v>115200</v>
      </c>
    </row>
    <row r="45" spans="1:176" x14ac:dyDescent="0.3">
      <c r="A45" s="67"/>
      <c r="B45" s="24" t="s">
        <v>73</v>
      </c>
      <c r="C45" s="68" t="s">
        <v>74</v>
      </c>
      <c r="D45" s="71">
        <v>85000</v>
      </c>
      <c r="E45" s="69">
        <v>100000</v>
      </c>
      <c r="F45" s="70">
        <v>111750</v>
      </c>
      <c r="G45" s="70">
        <v>111750</v>
      </c>
    </row>
    <row r="46" spans="1:176" x14ac:dyDescent="0.3">
      <c r="A46" s="67"/>
      <c r="B46" s="24" t="s">
        <v>75</v>
      </c>
      <c r="C46" s="68" t="s">
        <v>76</v>
      </c>
      <c r="D46" s="71">
        <v>72000</v>
      </c>
      <c r="E46" s="69">
        <v>90000</v>
      </c>
      <c r="F46" s="70">
        <v>138000</v>
      </c>
      <c r="G46" s="70">
        <v>138000</v>
      </c>
    </row>
    <row r="47" spans="1:176" x14ac:dyDescent="0.3">
      <c r="A47" s="67"/>
      <c r="B47" s="72" t="s">
        <v>77</v>
      </c>
      <c r="C47" s="68" t="s">
        <v>78</v>
      </c>
      <c r="D47" s="71"/>
      <c r="E47" s="69">
        <v>30000</v>
      </c>
      <c r="F47" s="70">
        <v>30000</v>
      </c>
      <c r="G47" s="70">
        <v>30000</v>
      </c>
    </row>
    <row r="48" spans="1:176" x14ac:dyDescent="0.3">
      <c r="A48" s="67"/>
      <c r="B48" s="72" t="s">
        <v>79</v>
      </c>
      <c r="C48" s="68" t="s">
        <v>80</v>
      </c>
      <c r="D48" s="71"/>
      <c r="E48" s="69">
        <v>40000</v>
      </c>
      <c r="F48" s="70">
        <v>45000</v>
      </c>
      <c r="G48" s="70">
        <v>45000</v>
      </c>
    </row>
    <row r="49" spans="1:8" x14ac:dyDescent="0.3">
      <c r="A49" s="67"/>
      <c r="B49" s="24" t="s">
        <v>81</v>
      </c>
      <c r="C49" s="68" t="s">
        <v>82</v>
      </c>
      <c r="D49" s="71">
        <v>30000</v>
      </c>
      <c r="E49" s="69">
        <v>20000</v>
      </c>
      <c r="F49" s="70">
        <v>50000</v>
      </c>
      <c r="G49" s="70">
        <v>50000</v>
      </c>
    </row>
    <row r="50" spans="1:8" x14ac:dyDescent="0.3">
      <c r="A50" s="67"/>
      <c r="B50" s="24" t="s">
        <v>83</v>
      </c>
      <c r="C50" s="68" t="s">
        <v>84</v>
      </c>
      <c r="D50" s="33">
        <v>40000</v>
      </c>
      <c r="E50" s="69">
        <v>45000</v>
      </c>
      <c r="F50" s="70">
        <v>60000</v>
      </c>
      <c r="G50" s="70">
        <v>60000</v>
      </c>
    </row>
    <row r="51" spans="1:8" x14ac:dyDescent="0.3">
      <c r="A51" s="67"/>
      <c r="B51" s="24" t="s">
        <v>85</v>
      </c>
      <c r="C51" s="68" t="s">
        <v>86</v>
      </c>
      <c r="D51" s="33">
        <v>0</v>
      </c>
      <c r="E51" s="73">
        <v>200000</v>
      </c>
      <c r="F51" s="70">
        <v>200000</v>
      </c>
      <c r="G51" s="70">
        <v>200000</v>
      </c>
    </row>
    <row r="52" spans="1:8" x14ac:dyDescent="0.3">
      <c r="A52" s="74" t="s">
        <v>87</v>
      </c>
      <c r="B52" s="75"/>
      <c r="C52" s="76"/>
      <c r="D52" s="31">
        <f>SUM(D53:D66)</f>
        <v>1487500</v>
      </c>
      <c r="E52" s="77">
        <f>SUM(E53:E66)</f>
        <v>1649500</v>
      </c>
      <c r="F52" s="31">
        <f>SUM(F53:F66)</f>
        <v>1595500</v>
      </c>
      <c r="G52" s="31">
        <f>SUM(G53:G66)</f>
        <v>1765500</v>
      </c>
    </row>
    <row r="53" spans="1:8" x14ac:dyDescent="0.3">
      <c r="A53" s="67"/>
      <c r="B53" s="24" t="s">
        <v>88</v>
      </c>
      <c r="C53" s="25" t="s">
        <v>89</v>
      </c>
      <c r="D53" s="78">
        <v>480000</v>
      </c>
      <c r="E53" s="79">
        <v>550000</v>
      </c>
      <c r="F53" s="78">
        <v>540000</v>
      </c>
      <c r="G53" s="78">
        <v>500000</v>
      </c>
      <c r="H53" s="80"/>
    </row>
    <row r="54" spans="1:8" x14ac:dyDescent="0.3">
      <c r="A54" s="67"/>
      <c r="B54" s="24" t="s">
        <v>90</v>
      </c>
      <c r="C54" s="25"/>
      <c r="D54" s="78">
        <v>275000</v>
      </c>
      <c r="E54" s="79">
        <v>275000</v>
      </c>
      <c r="F54" s="78">
        <v>290000</v>
      </c>
      <c r="G54" s="78">
        <v>320000</v>
      </c>
    </row>
    <row r="55" spans="1:8" x14ac:dyDescent="0.3">
      <c r="A55" s="67"/>
      <c r="B55" s="24" t="s">
        <v>91</v>
      </c>
      <c r="C55" s="25" t="s">
        <v>92</v>
      </c>
      <c r="D55" s="78">
        <v>140000</v>
      </c>
      <c r="E55" s="79">
        <v>210000</v>
      </c>
      <c r="F55" s="78">
        <v>210000</v>
      </c>
      <c r="G55" s="78">
        <v>210000</v>
      </c>
    </row>
    <row r="56" spans="1:8" x14ac:dyDescent="0.3">
      <c r="A56" s="67"/>
      <c r="B56" s="24" t="s">
        <v>93</v>
      </c>
      <c r="C56" s="25" t="s">
        <v>94</v>
      </c>
      <c r="D56" s="78">
        <v>140000</v>
      </c>
      <c r="E56" s="79">
        <v>20000</v>
      </c>
      <c r="F56" s="78">
        <v>23000</v>
      </c>
      <c r="G56" s="78">
        <v>23000</v>
      </c>
    </row>
    <row r="57" spans="1:8" x14ac:dyDescent="0.3">
      <c r="A57" s="67"/>
      <c r="B57" s="24" t="s">
        <v>95</v>
      </c>
      <c r="C57" s="25" t="s">
        <v>96</v>
      </c>
      <c r="D57" s="78">
        <v>30000</v>
      </c>
      <c r="E57" s="79">
        <v>30000</v>
      </c>
      <c r="F57" s="78">
        <v>30000</v>
      </c>
      <c r="G57" s="78">
        <v>30000</v>
      </c>
    </row>
    <row r="58" spans="1:8" x14ac:dyDescent="0.3">
      <c r="A58" s="67"/>
      <c r="B58" s="24" t="s">
        <v>97</v>
      </c>
      <c r="C58" s="25" t="s">
        <v>98</v>
      </c>
      <c r="D58" s="78">
        <v>20000</v>
      </c>
      <c r="E58" s="79">
        <v>30000</v>
      </c>
      <c r="F58" s="78">
        <v>30000</v>
      </c>
      <c r="G58" s="78">
        <v>30000</v>
      </c>
    </row>
    <row r="59" spans="1:8" x14ac:dyDescent="0.3">
      <c r="A59" s="67"/>
      <c r="B59" s="24" t="s">
        <v>99</v>
      </c>
      <c r="C59" s="25" t="s">
        <v>100</v>
      </c>
      <c r="D59" s="78">
        <v>180000</v>
      </c>
      <c r="E59" s="79">
        <v>200000</v>
      </c>
      <c r="F59" s="78">
        <v>200000</v>
      </c>
      <c r="G59" s="78">
        <v>360000</v>
      </c>
    </row>
    <row r="60" spans="1:8" x14ac:dyDescent="0.3">
      <c r="A60" s="67"/>
      <c r="B60" s="24" t="s">
        <v>101</v>
      </c>
      <c r="C60" s="25" t="s">
        <v>102</v>
      </c>
      <c r="D60" s="78">
        <v>35000</v>
      </c>
      <c r="E60" s="79">
        <v>35000</v>
      </c>
      <c r="F60" s="78">
        <v>35000</v>
      </c>
      <c r="G60" s="78">
        <v>35000</v>
      </c>
    </row>
    <row r="61" spans="1:8" x14ac:dyDescent="0.3">
      <c r="A61" s="67"/>
      <c r="B61" s="24" t="s">
        <v>103</v>
      </c>
      <c r="C61" s="25" t="s">
        <v>104</v>
      </c>
      <c r="D61" s="78">
        <v>27500</v>
      </c>
      <c r="E61" s="79">
        <v>27500</v>
      </c>
      <c r="F61" s="78">
        <v>27500</v>
      </c>
      <c r="G61" s="78">
        <v>27500</v>
      </c>
    </row>
    <row r="62" spans="1:8" x14ac:dyDescent="0.3">
      <c r="A62" s="67"/>
      <c r="B62" s="24" t="s">
        <v>105</v>
      </c>
      <c r="C62" s="25" t="s">
        <v>106</v>
      </c>
      <c r="D62" s="78">
        <v>35000</v>
      </c>
      <c r="E62" s="79">
        <v>35000</v>
      </c>
      <c r="F62" s="78">
        <v>35000</v>
      </c>
      <c r="G62" s="78">
        <v>35000</v>
      </c>
    </row>
    <row r="63" spans="1:8" x14ac:dyDescent="0.3">
      <c r="A63" s="67"/>
      <c r="B63" s="24" t="s">
        <v>107</v>
      </c>
      <c r="C63" s="25" t="s">
        <v>108</v>
      </c>
      <c r="D63" s="78">
        <v>20000</v>
      </c>
      <c r="E63" s="79">
        <v>20000</v>
      </c>
      <c r="F63" s="78">
        <v>0</v>
      </c>
      <c r="G63" s="78">
        <v>20000</v>
      </c>
    </row>
    <row r="64" spans="1:8" x14ac:dyDescent="0.3">
      <c r="A64" s="67"/>
      <c r="B64" s="24" t="s">
        <v>109</v>
      </c>
      <c r="C64" s="25" t="s">
        <v>110</v>
      </c>
      <c r="D64" s="78">
        <v>60000</v>
      </c>
      <c r="E64" s="81">
        <v>172000</v>
      </c>
      <c r="F64" s="82">
        <v>130000</v>
      </c>
      <c r="G64" s="82">
        <v>130000</v>
      </c>
    </row>
    <row r="65" spans="1:8" x14ac:dyDescent="0.3">
      <c r="A65" s="67"/>
      <c r="B65" s="24" t="s">
        <v>111</v>
      </c>
      <c r="C65" s="25" t="s">
        <v>112</v>
      </c>
      <c r="D65" s="83">
        <v>10000</v>
      </c>
      <c r="E65" s="79">
        <v>10000</v>
      </c>
      <c r="F65" s="84">
        <v>10000</v>
      </c>
      <c r="G65" s="83">
        <v>10000</v>
      </c>
    </row>
    <row r="66" spans="1:8" x14ac:dyDescent="0.3">
      <c r="A66" s="67"/>
      <c r="B66" s="24" t="s">
        <v>113</v>
      </c>
      <c r="C66" s="25" t="s">
        <v>114</v>
      </c>
      <c r="D66" s="78">
        <v>35000</v>
      </c>
      <c r="E66" s="79">
        <v>35000</v>
      </c>
      <c r="F66" s="78">
        <v>35000</v>
      </c>
      <c r="G66" s="78">
        <v>35000</v>
      </c>
    </row>
    <row r="67" spans="1:8" x14ac:dyDescent="0.3">
      <c r="A67" s="74" t="s">
        <v>115</v>
      </c>
      <c r="B67" s="75"/>
      <c r="C67" s="76"/>
      <c r="D67" s="31">
        <f>SUM(D68:D74)</f>
        <v>1000000</v>
      </c>
      <c r="E67" s="77">
        <f>SUM(E68:E74)</f>
        <v>900000</v>
      </c>
      <c r="F67" s="31">
        <f>SUM(F68:F71)</f>
        <v>650000</v>
      </c>
      <c r="G67" s="31">
        <f>SUM(G68:G74)</f>
        <v>900000</v>
      </c>
    </row>
    <row r="68" spans="1:8" x14ac:dyDescent="0.3">
      <c r="A68" s="67"/>
      <c r="B68" s="24" t="s">
        <v>116</v>
      </c>
      <c r="C68" s="25" t="s">
        <v>117</v>
      </c>
      <c r="D68" s="71">
        <v>420000</v>
      </c>
      <c r="E68" s="69">
        <v>420000</v>
      </c>
      <c r="F68" s="85">
        <v>420000</v>
      </c>
      <c r="G68" s="71">
        <v>130000</v>
      </c>
      <c r="H68" s="86"/>
    </row>
    <row r="69" spans="1:8" x14ac:dyDescent="0.3">
      <c r="A69" s="67"/>
      <c r="B69" s="24" t="s">
        <v>118</v>
      </c>
      <c r="C69" s="25" t="s">
        <v>119</v>
      </c>
      <c r="D69" s="71"/>
      <c r="E69" s="69"/>
      <c r="F69" s="85">
        <v>100000</v>
      </c>
      <c r="G69" s="71">
        <v>140000</v>
      </c>
      <c r="H69" s="1"/>
    </row>
    <row r="70" spans="1:8" x14ac:dyDescent="0.3">
      <c r="A70" s="67"/>
      <c r="B70" s="24" t="s">
        <v>120</v>
      </c>
      <c r="C70" s="87" t="s">
        <v>121</v>
      </c>
      <c r="D70" s="71"/>
      <c r="E70" s="69"/>
      <c r="F70" s="85">
        <v>130000</v>
      </c>
      <c r="G70" s="71">
        <v>195000</v>
      </c>
    </row>
    <row r="71" spans="1:8" x14ac:dyDescent="0.3">
      <c r="A71" s="67"/>
      <c r="B71" s="24" t="s">
        <v>122</v>
      </c>
      <c r="C71" s="87" t="s">
        <v>123</v>
      </c>
      <c r="D71" s="71"/>
      <c r="E71" s="69"/>
      <c r="F71" s="85"/>
      <c r="G71" s="71">
        <v>10000</v>
      </c>
    </row>
    <row r="72" spans="1:8" x14ac:dyDescent="0.3">
      <c r="A72" s="67"/>
      <c r="B72" s="24" t="s">
        <v>124</v>
      </c>
      <c r="C72" s="87" t="s">
        <v>125</v>
      </c>
      <c r="D72" s="71">
        <v>200000</v>
      </c>
      <c r="E72" s="69">
        <v>100000</v>
      </c>
      <c r="F72" s="33"/>
      <c r="G72" s="71">
        <v>45000</v>
      </c>
    </row>
    <row r="73" spans="1:8" x14ac:dyDescent="0.3">
      <c r="A73" s="67"/>
      <c r="B73" s="24" t="s">
        <v>126</v>
      </c>
      <c r="C73" s="55" t="s">
        <v>127</v>
      </c>
      <c r="D73" s="33">
        <v>130000</v>
      </c>
      <c r="E73" s="88">
        <v>130000</v>
      </c>
      <c r="F73" s="71"/>
      <c r="G73" s="71">
        <v>130000</v>
      </c>
      <c r="H73" s="89"/>
    </row>
    <row r="74" spans="1:8" x14ac:dyDescent="0.3">
      <c r="A74" s="67"/>
      <c r="B74" s="24" t="s">
        <v>128</v>
      </c>
      <c r="C74" s="55" t="s">
        <v>129</v>
      </c>
      <c r="D74" s="33">
        <v>250000</v>
      </c>
      <c r="E74" s="69">
        <v>250000</v>
      </c>
      <c r="F74" s="85">
        <v>250000</v>
      </c>
      <c r="G74" s="71">
        <v>250000</v>
      </c>
    </row>
    <row r="75" spans="1:8" x14ac:dyDescent="0.3">
      <c r="A75" s="74" t="s">
        <v>130</v>
      </c>
      <c r="B75" s="75"/>
      <c r="C75" s="76"/>
      <c r="D75" s="31">
        <f>SUM(D76:D86)</f>
        <v>330000</v>
      </c>
      <c r="E75" s="77">
        <f>SUM(E76:E86)</f>
        <v>445600</v>
      </c>
      <c r="F75" s="31">
        <f>SUM(F76:F86)</f>
        <v>473000</v>
      </c>
      <c r="G75" s="31">
        <f>SUM(G76:G86)</f>
        <v>463000</v>
      </c>
    </row>
    <row r="76" spans="1:8" x14ac:dyDescent="0.3">
      <c r="A76" s="67"/>
      <c r="B76" s="24" t="s">
        <v>131</v>
      </c>
      <c r="C76" s="25" t="s">
        <v>132</v>
      </c>
      <c r="D76" s="71">
        <v>75000</v>
      </c>
      <c r="E76" s="69">
        <v>75000</v>
      </c>
      <c r="F76" s="90">
        <v>75000</v>
      </c>
      <c r="G76" s="90">
        <v>65000</v>
      </c>
    </row>
    <row r="77" spans="1:8" x14ac:dyDescent="0.3">
      <c r="A77" s="67"/>
      <c r="B77" s="24" t="s">
        <v>133</v>
      </c>
      <c r="C77" s="25" t="s">
        <v>134</v>
      </c>
      <c r="D77" s="71">
        <v>25000</v>
      </c>
      <c r="E77" s="69">
        <v>25000</v>
      </c>
      <c r="F77" s="90">
        <v>25000</v>
      </c>
      <c r="G77" s="90">
        <v>25000</v>
      </c>
    </row>
    <row r="78" spans="1:8" x14ac:dyDescent="0.3">
      <c r="A78" s="67"/>
      <c r="B78" s="24" t="s">
        <v>135</v>
      </c>
      <c r="C78" s="25" t="s">
        <v>136</v>
      </c>
      <c r="D78" s="71">
        <v>60000</v>
      </c>
      <c r="E78" s="69">
        <v>60000</v>
      </c>
      <c r="F78" s="90">
        <v>70000</v>
      </c>
      <c r="G78" s="90">
        <v>70000</v>
      </c>
    </row>
    <row r="79" spans="1:8" x14ac:dyDescent="0.3">
      <c r="A79" s="67"/>
      <c r="B79" s="24" t="s">
        <v>137</v>
      </c>
      <c r="C79" s="25" t="s">
        <v>138</v>
      </c>
      <c r="D79" s="71">
        <v>25000</v>
      </c>
      <c r="E79" s="69">
        <v>25000</v>
      </c>
      <c r="F79" s="90">
        <v>30000</v>
      </c>
      <c r="G79" s="90">
        <v>30000</v>
      </c>
    </row>
    <row r="80" spans="1:8" x14ac:dyDescent="0.3">
      <c r="A80" s="67"/>
      <c r="B80" s="24" t="s">
        <v>139</v>
      </c>
      <c r="C80" s="25" t="s">
        <v>140</v>
      </c>
      <c r="D80" s="71">
        <v>60000</v>
      </c>
      <c r="E80" s="69">
        <v>60000</v>
      </c>
      <c r="F80" s="90">
        <v>70000</v>
      </c>
      <c r="G80" s="90">
        <v>70000</v>
      </c>
    </row>
    <row r="81" spans="1:7" x14ac:dyDescent="0.3">
      <c r="A81" s="67"/>
      <c r="B81" s="24" t="s">
        <v>141</v>
      </c>
      <c r="C81" s="25" t="s">
        <v>142</v>
      </c>
      <c r="D81" s="71">
        <v>25000</v>
      </c>
      <c r="E81" s="69">
        <v>25000</v>
      </c>
      <c r="F81" s="90">
        <v>25000</v>
      </c>
      <c r="G81" s="90">
        <v>25000</v>
      </c>
    </row>
    <row r="82" spans="1:7" x14ac:dyDescent="0.3">
      <c r="A82" s="67"/>
      <c r="B82" s="24" t="s">
        <v>143</v>
      </c>
      <c r="C82" s="25" t="s">
        <v>144</v>
      </c>
      <c r="D82" s="71">
        <v>25000</v>
      </c>
      <c r="E82" s="69">
        <v>25000</v>
      </c>
      <c r="F82" s="90">
        <v>25000</v>
      </c>
      <c r="G82" s="90">
        <v>25000</v>
      </c>
    </row>
    <row r="83" spans="1:7" x14ac:dyDescent="0.3">
      <c r="A83" s="67"/>
      <c r="B83" s="24" t="s">
        <v>145</v>
      </c>
      <c r="C83" s="25" t="s">
        <v>146</v>
      </c>
      <c r="D83" s="71">
        <v>25000</v>
      </c>
      <c r="E83" s="69">
        <v>25000</v>
      </c>
      <c r="F83" s="90">
        <v>25000</v>
      </c>
      <c r="G83" s="90">
        <v>25000</v>
      </c>
    </row>
    <row r="84" spans="1:7" x14ac:dyDescent="0.3">
      <c r="A84" s="67"/>
      <c r="B84" s="24" t="s">
        <v>147</v>
      </c>
      <c r="C84" s="25" t="s">
        <v>148</v>
      </c>
      <c r="D84" s="71">
        <v>0</v>
      </c>
      <c r="E84" s="69">
        <v>90000</v>
      </c>
      <c r="F84" s="90">
        <v>90000</v>
      </c>
      <c r="G84" s="90">
        <v>90000</v>
      </c>
    </row>
    <row r="85" spans="1:7" x14ac:dyDescent="0.3">
      <c r="A85" s="67"/>
      <c r="B85" s="24" t="s">
        <v>149</v>
      </c>
      <c r="C85" s="25" t="s">
        <v>150</v>
      </c>
      <c r="D85" s="71">
        <v>10000</v>
      </c>
      <c r="E85" s="69">
        <v>10000</v>
      </c>
      <c r="F85" s="33">
        <v>10000</v>
      </c>
      <c r="G85" s="33">
        <v>10000</v>
      </c>
    </row>
    <row r="86" spans="1:7" x14ac:dyDescent="0.3">
      <c r="A86" s="67"/>
      <c r="B86" s="24" t="s">
        <v>151</v>
      </c>
      <c r="C86" s="91" t="s">
        <v>152</v>
      </c>
      <c r="D86" s="71"/>
      <c r="E86" s="69">
        <v>25600</v>
      </c>
      <c r="F86" s="33">
        <v>28000</v>
      </c>
      <c r="G86" s="33">
        <v>28000</v>
      </c>
    </row>
    <row r="87" spans="1:7" x14ac:dyDescent="0.3">
      <c r="A87" s="92" t="s">
        <v>153</v>
      </c>
      <c r="B87" s="93"/>
      <c r="C87" s="94"/>
      <c r="D87" s="20">
        <f>SUM(D88:D92)</f>
        <v>990000</v>
      </c>
      <c r="E87" s="95">
        <f>SUM(E88:E92)</f>
        <v>1030000</v>
      </c>
      <c r="F87" s="96">
        <f>SUM(F88:F92)</f>
        <v>940000</v>
      </c>
      <c r="G87" s="96">
        <f>SUM(G88:G92)</f>
        <v>890000</v>
      </c>
    </row>
    <row r="88" spans="1:7" x14ac:dyDescent="0.3">
      <c r="A88" s="23"/>
      <c r="B88" s="24" t="s">
        <v>154</v>
      </c>
      <c r="C88" s="25" t="s">
        <v>155</v>
      </c>
      <c r="D88" s="33">
        <v>50000</v>
      </c>
      <c r="E88" s="97">
        <v>90000</v>
      </c>
      <c r="F88" s="70">
        <v>0</v>
      </c>
      <c r="G88" s="70">
        <v>0</v>
      </c>
    </row>
    <row r="89" spans="1:7" x14ac:dyDescent="0.3">
      <c r="A89" s="23"/>
      <c r="B89" s="24" t="s">
        <v>156</v>
      </c>
      <c r="C89" s="25" t="s">
        <v>157</v>
      </c>
      <c r="D89" s="33">
        <v>90000</v>
      </c>
      <c r="E89" s="97">
        <v>90000</v>
      </c>
      <c r="F89" s="70">
        <v>90000</v>
      </c>
      <c r="G89" s="70">
        <v>90000</v>
      </c>
    </row>
    <row r="90" spans="1:7" x14ac:dyDescent="0.3">
      <c r="A90" s="23"/>
      <c r="B90" s="24" t="s">
        <v>158</v>
      </c>
      <c r="C90" s="98" t="s">
        <v>159</v>
      </c>
      <c r="D90" s="99">
        <v>300000</v>
      </c>
      <c r="E90" s="100">
        <v>300000</v>
      </c>
      <c r="F90" s="101">
        <v>300000</v>
      </c>
      <c r="G90" s="99">
        <v>250000</v>
      </c>
    </row>
    <row r="91" spans="1:7" x14ac:dyDescent="0.3">
      <c r="A91" s="23"/>
      <c r="B91" s="24" t="s">
        <v>160</v>
      </c>
      <c r="C91" s="98" t="s">
        <v>161</v>
      </c>
      <c r="D91" s="99">
        <v>250000</v>
      </c>
      <c r="E91" s="100">
        <v>250000</v>
      </c>
      <c r="F91" s="101">
        <v>250000</v>
      </c>
      <c r="G91" s="99">
        <v>300000</v>
      </c>
    </row>
    <row r="92" spans="1:7" x14ac:dyDescent="0.3">
      <c r="A92" s="23"/>
      <c r="B92" s="24" t="s">
        <v>162</v>
      </c>
      <c r="C92" s="98" t="s">
        <v>163</v>
      </c>
      <c r="D92" s="99">
        <v>300000</v>
      </c>
      <c r="E92" s="100">
        <v>300000</v>
      </c>
      <c r="F92" s="101">
        <v>300000</v>
      </c>
      <c r="G92" s="34">
        <v>250000</v>
      </c>
    </row>
    <row r="93" spans="1:7" x14ac:dyDescent="0.3">
      <c r="A93" s="92" t="s">
        <v>164</v>
      </c>
      <c r="B93" s="93"/>
      <c r="C93" s="102"/>
      <c r="D93" s="31">
        <f>SUM(D94:D96)</f>
        <v>706000</v>
      </c>
      <c r="E93" s="77">
        <f>SUM(E94:E96)</f>
        <v>616080</v>
      </c>
      <c r="F93" s="31">
        <f>SUM(F94:F96)</f>
        <v>736080</v>
      </c>
      <c r="G93" s="31">
        <f>SUM(G94:G96)</f>
        <v>450000</v>
      </c>
    </row>
    <row r="94" spans="1:7" x14ac:dyDescent="0.3">
      <c r="A94" s="23"/>
      <c r="B94" s="24" t="s">
        <v>165</v>
      </c>
      <c r="C94" s="25" t="s">
        <v>166</v>
      </c>
      <c r="D94" s="33">
        <v>421000</v>
      </c>
      <c r="E94" s="69">
        <v>286080</v>
      </c>
      <c r="F94" s="85">
        <v>286080</v>
      </c>
      <c r="G94" s="71">
        <v>0</v>
      </c>
    </row>
    <row r="95" spans="1:7" x14ac:dyDescent="0.3">
      <c r="A95" s="23"/>
      <c r="B95" s="24" t="s">
        <v>167</v>
      </c>
      <c r="C95" s="25" t="s">
        <v>168</v>
      </c>
      <c r="D95" s="33">
        <v>105000</v>
      </c>
      <c r="E95" s="69">
        <v>80000</v>
      </c>
      <c r="F95" s="33">
        <v>250000</v>
      </c>
      <c r="G95" s="33">
        <v>250000</v>
      </c>
    </row>
    <row r="96" spans="1:7" x14ac:dyDescent="0.3">
      <c r="A96" s="23"/>
      <c r="B96" s="24" t="s">
        <v>169</v>
      </c>
      <c r="C96" s="25" t="s">
        <v>170</v>
      </c>
      <c r="D96" s="33">
        <v>180000</v>
      </c>
      <c r="E96" s="69">
        <v>250000</v>
      </c>
      <c r="F96" s="33">
        <v>200000</v>
      </c>
      <c r="G96" s="33">
        <v>200000</v>
      </c>
    </row>
    <row r="97" spans="1:8" x14ac:dyDescent="0.3">
      <c r="A97" s="103" t="s">
        <v>171</v>
      </c>
      <c r="B97" s="104"/>
      <c r="C97" s="105"/>
      <c r="D97" s="106">
        <f>SUM(D98:D101)</f>
        <v>200000</v>
      </c>
      <c r="E97" s="107">
        <f>SUM(E98:E101)</f>
        <v>205000</v>
      </c>
      <c r="F97" s="106">
        <f>SUM(F98:F101)</f>
        <v>202000</v>
      </c>
      <c r="G97" s="106">
        <f>SUM(G98:G101)</f>
        <v>182000</v>
      </c>
    </row>
    <row r="98" spans="1:8" x14ac:dyDescent="0.3">
      <c r="A98" s="23"/>
      <c r="B98" s="24" t="s">
        <v>172</v>
      </c>
      <c r="C98" s="25" t="s">
        <v>173</v>
      </c>
      <c r="D98" s="34">
        <v>15000</v>
      </c>
      <c r="E98" s="100">
        <v>15000</v>
      </c>
      <c r="F98" s="34">
        <v>16500</v>
      </c>
      <c r="G98" s="34">
        <v>17000</v>
      </c>
    </row>
    <row r="99" spans="1:8" x14ac:dyDescent="0.3">
      <c r="A99" s="67"/>
      <c r="B99" s="24" t="s">
        <v>174</v>
      </c>
      <c r="C99" s="25" t="s">
        <v>175</v>
      </c>
      <c r="D99" s="34">
        <f>71000+15000+14000</f>
        <v>100000</v>
      </c>
      <c r="E99" s="100">
        <v>105000</v>
      </c>
      <c r="F99" s="34">
        <v>95500</v>
      </c>
      <c r="G99" s="34">
        <v>95000</v>
      </c>
    </row>
    <row r="100" spans="1:8" x14ac:dyDescent="0.3">
      <c r="A100" s="67"/>
      <c r="B100" s="24" t="s">
        <v>176</v>
      </c>
      <c r="C100" s="25" t="s">
        <v>177</v>
      </c>
      <c r="D100" s="34">
        <v>15000</v>
      </c>
      <c r="E100" s="100">
        <v>15000</v>
      </c>
      <c r="F100" s="34">
        <v>20000</v>
      </c>
      <c r="G100" s="34">
        <v>20000</v>
      </c>
      <c r="H100" s="80"/>
    </row>
    <row r="101" spans="1:8" x14ac:dyDescent="0.3">
      <c r="A101" s="67"/>
      <c r="B101" s="24" t="s">
        <v>178</v>
      </c>
      <c r="C101" s="25" t="s">
        <v>179</v>
      </c>
      <c r="D101" s="34">
        <v>70000</v>
      </c>
      <c r="E101" s="100">
        <v>70000</v>
      </c>
      <c r="F101" s="101">
        <v>70000</v>
      </c>
      <c r="G101" s="99">
        <v>50000</v>
      </c>
    </row>
    <row r="102" spans="1:8" x14ac:dyDescent="0.3">
      <c r="A102" s="103" t="s">
        <v>180</v>
      </c>
      <c r="B102" s="104"/>
      <c r="C102" s="105"/>
      <c r="D102" s="31">
        <f>SUM(D103:D105)</f>
        <v>200000</v>
      </c>
      <c r="E102" s="77">
        <f>SUM(E103:E105)</f>
        <v>400000</v>
      </c>
      <c r="F102" s="31">
        <f>SUM(F103:F105)</f>
        <v>540000</v>
      </c>
      <c r="G102" s="31">
        <f>SUM(G103:G105)</f>
        <v>530000</v>
      </c>
    </row>
    <row r="103" spans="1:8" x14ac:dyDescent="0.3">
      <c r="A103" s="23"/>
      <c r="B103" s="24" t="s">
        <v>181</v>
      </c>
      <c r="C103" s="25" t="s">
        <v>182</v>
      </c>
      <c r="D103" s="34">
        <v>50000</v>
      </c>
      <c r="E103" s="100">
        <v>50000</v>
      </c>
      <c r="F103" s="34">
        <v>50000</v>
      </c>
      <c r="G103" s="34">
        <v>50000</v>
      </c>
    </row>
    <row r="104" spans="1:8" x14ac:dyDescent="0.3">
      <c r="A104" s="23"/>
      <c r="B104" s="24" t="s">
        <v>183</v>
      </c>
      <c r="C104" s="25" t="s">
        <v>184</v>
      </c>
      <c r="D104" s="34">
        <v>100000</v>
      </c>
      <c r="E104" s="100">
        <v>300000</v>
      </c>
      <c r="F104" s="34">
        <v>420000</v>
      </c>
      <c r="G104" s="34">
        <v>410000</v>
      </c>
    </row>
    <row r="105" spans="1:8" x14ac:dyDescent="0.3">
      <c r="A105" s="23"/>
      <c r="B105" s="24" t="s">
        <v>185</v>
      </c>
      <c r="C105" s="25" t="s">
        <v>186</v>
      </c>
      <c r="D105" s="34">
        <v>50000</v>
      </c>
      <c r="E105" s="100">
        <v>50000</v>
      </c>
      <c r="F105" s="34">
        <v>70000</v>
      </c>
      <c r="G105" s="34">
        <v>70000</v>
      </c>
    </row>
    <row r="106" spans="1:8" x14ac:dyDescent="0.3">
      <c r="A106" s="103" t="s">
        <v>187</v>
      </c>
      <c r="B106" s="104"/>
      <c r="C106" s="105"/>
      <c r="D106" s="31">
        <f>SUM(D107:D109)</f>
        <v>131000</v>
      </c>
      <c r="E106" s="77">
        <f>SUM(E107:E109)</f>
        <v>134000</v>
      </c>
      <c r="F106" s="31">
        <f>SUM(F107:F109)</f>
        <v>134000</v>
      </c>
      <c r="G106" s="31">
        <f>SUM(G107:G109)</f>
        <v>134000</v>
      </c>
    </row>
    <row r="107" spans="1:8" x14ac:dyDescent="0.3">
      <c r="A107" s="23"/>
      <c r="B107" s="24" t="s">
        <v>188</v>
      </c>
      <c r="C107" s="25" t="s">
        <v>189</v>
      </c>
      <c r="D107" s="34">
        <v>100000</v>
      </c>
      <c r="E107" s="100">
        <v>120000</v>
      </c>
      <c r="F107" s="34">
        <v>120000</v>
      </c>
      <c r="G107" s="34">
        <v>120000</v>
      </c>
    </row>
    <row r="108" spans="1:8" x14ac:dyDescent="0.3">
      <c r="A108" s="23"/>
      <c r="B108" s="24" t="s">
        <v>190</v>
      </c>
      <c r="C108" s="25" t="s">
        <v>191</v>
      </c>
      <c r="D108" s="34">
        <v>15000</v>
      </c>
      <c r="E108" s="100">
        <v>8000</v>
      </c>
      <c r="F108" s="34">
        <v>8000</v>
      </c>
      <c r="G108" s="34">
        <v>8000</v>
      </c>
    </row>
    <row r="109" spans="1:8" x14ac:dyDescent="0.3">
      <c r="A109" s="23"/>
      <c r="B109" s="24" t="s">
        <v>192</v>
      </c>
      <c r="C109" s="25" t="s">
        <v>193</v>
      </c>
      <c r="D109" s="34">
        <v>16000</v>
      </c>
      <c r="E109" s="100">
        <v>6000</v>
      </c>
      <c r="F109" s="34">
        <v>6000</v>
      </c>
      <c r="G109" s="34">
        <v>6000</v>
      </c>
    </row>
    <row r="110" spans="1:8" x14ac:dyDescent="0.3">
      <c r="A110" s="108" t="s">
        <v>194</v>
      </c>
      <c r="B110" s="109"/>
      <c r="C110" s="110"/>
      <c r="D110" s="31">
        <f>SUM(D111:D118)</f>
        <v>4185000</v>
      </c>
      <c r="E110" s="77">
        <f>SUM(E111:E118)</f>
        <v>4870000</v>
      </c>
      <c r="F110" s="31">
        <f>SUM(F111:F118)</f>
        <v>5030000</v>
      </c>
      <c r="G110" s="31">
        <f>SUM(G111:G118)</f>
        <v>5150000</v>
      </c>
    </row>
    <row r="111" spans="1:8" x14ac:dyDescent="0.3">
      <c r="A111" s="23"/>
      <c r="B111" s="24" t="s">
        <v>195</v>
      </c>
      <c r="C111" s="25" t="s">
        <v>196</v>
      </c>
      <c r="D111" s="34">
        <v>850000</v>
      </c>
      <c r="E111" s="100">
        <v>850000</v>
      </c>
      <c r="F111" s="34">
        <v>850000</v>
      </c>
      <c r="G111" s="34">
        <v>850000</v>
      </c>
    </row>
    <row r="112" spans="1:8" x14ac:dyDescent="0.3">
      <c r="A112" s="23"/>
      <c r="B112" s="24" t="s">
        <v>197</v>
      </c>
      <c r="C112" s="25" t="s">
        <v>198</v>
      </c>
      <c r="D112" s="34">
        <v>100000</v>
      </c>
      <c r="E112" s="100">
        <v>100000</v>
      </c>
      <c r="F112" s="34">
        <v>100000</v>
      </c>
      <c r="G112" s="34">
        <v>100000</v>
      </c>
    </row>
    <row r="113" spans="1:8" x14ac:dyDescent="0.3">
      <c r="A113" s="23"/>
      <c r="B113" s="24" t="s">
        <v>199</v>
      </c>
      <c r="C113" s="25" t="s">
        <v>200</v>
      </c>
      <c r="D113" s="34">
        <v>50000</v>
      </c>
      <c r="E113" s="100">
        <v>60000</v>
      </c>
      <c r="F113" s="34">
        <v>60000</v>
      </c>
      <c r="G113" s="34">
        <v>60000</v>
      </c>
      <c r="H113" s="80"/>
    </row>
    <row r="114" spans="1:8" x14ac:dyDescent="0.3">
      <c r="A114" s="23"/>
      <c r="B114" s="24" t="s">
        <v>201</v>
      </c>
      <c r="C114" s="25" t="s">
        <v>202</v>
      </c>
      <c r="D114" s="34">
        <v>1120000</v>
      </c>
      <c r="E114" s="100">
        <v>1160000</v>
      </c>
      <c r="F114" s="26">
        <v>1300000</v>
      </c>
      <c r="G114" s="26">
        <v>1300000</v>
      </c>
    </row>
    <row r="115" spans="1:8" x14ac:dyDescent="0.3">
      <c r="A115" s="23"/>
      <c r="B115" s="24" t="s">
        <v>203</v>
      </c>
      <c r="C115" s="25" t="s">
        <v>204</v>
      </c>
      <c r="D115" s="34">
        <v>1600000</v>
      </c>
      <c r="E115" s="100">
        <v>1300000</v>
      </c>
      <c r="F115" s="34">
        <v>1300000</v>
      </c>
      <c r="G115" s="34">
        <v>1300000</v>
      </c>
    </row>
    <row r="116" spans="1:8" x14ac:dyDescent="0.3">
      <c r="A116" s="23"/>
      <c r="B116" s="24" t="s">
        <v>205</v>
      </c>
      <c r="C116" s="25" t="s">
        <v>206</v>
      </c>
      <c r="D116" s="34"/>
      <c r="E116" s="100">
        <v>800000</v>
      </c>
      <c r="F116" s="99">
        <v>800000</v>
      </c>
      <c r="G116" s="99">
        <v>800000</v>
      </c>
    </row>
    <row r="117" spans="1:8" x14ac:dyDescent="0.3">
      <c r="A117" s="23"/>
      <c r="B117" s="24" t="s">
        <v>207</v>
      </c>
      <c r="C117" s="25" t="s">
        <v>208</v>
      </c>
      <c r="D117" s="34">
        <v>265000</v>
      </c>
      <c r="E117" s="111">
        <v>250000</v>
      </c>
      <c r="F117" s="112">
        <v>270000</v>
      </c>
      <c r="G117" s="112">
        <v>270000</v>
      </c>
    </row>
    <row r="118" spans="1:8" x14ac:dyDescent="0.3">
      <c r="A118" s="23"/>
      <c r="B118" s="24" t="s">
        <v>209</v>
      </c>
      <c r="C118" s="25" t="s">
        <v>210</v>
      </c>
      <c r="D118" s="33">
        <v>200000</v>
      </c>
      <c r="E118" s="69">
        <v>350000</v>
      </c>
      <c r="F118" s="85">
        <v>350000</v>
      </c>
      <c r="G118" s="113">
        <v>470000</v>
      </c>
      <c r="H118" s="114"/>
    </row>
    <row r="119" spans="1:8" x14ac:dyDescent="0.3">
      <c r="A119" s="103" t="s">
        <v>211</v>
      </c>
      <c r="B119" s="104"/>
      <c r="C119" s="105"/>
      <c r="D119" s="31">
        <f>SUM(D120:D121)</f>
        <v>339000</v>
      </c>
      <c r="E119" s="77">
        <f>SUM(E120:E121)</f>
        <v>375000</v>
      </c>
      <c r="F119" s="31">
        <f>SUM(F120:F121)</f>
        <v>155000</v>
      </c>
      <c r="G119" s="31">
        <f>SUM(G120:G121)</f>
        <v>270000</v>
      </c>
    </row>
    <row r="120" spans="1:8" x14ac:dyDescent="0.3">
      <c r="A120" s="23"/>
      <c r="B120" s="24" t="s">
        <v>212</v>
      </c>
      <c r="C120" s="25" t="s">
        <v>213</v>
      </c>
      <c r="D120" s="34">
        <f>98000+58000+70000</f>
        <v>226000</v>
      </c>
      <c r="E120" s="111">
        <v>270000</v>
      </c>
      <c r="F120" s="112">
        <v>50000</v>
      </c>
      <c r="G120" s="112">
        <v>160000</v>
      </c>
      <c r="H120" s="80"/>
    </row>
    <row r="121" spans="1:8" x14ac:dyDescent="0.3">
      <c r="A121" s="23"/>
      <c r="B121" s="24" t="s">
        <v>214</v>
      </c>
      <c r="C121" s="25" t="s">
        <v>215</v>
      </c>
      <c r="D121" s="34">
        <v>113000</v>
      </c>
      <c r="E121" s="100">
        <v>105000</v>
      </c>
      <c r="F121" s="101">
        <v>105000</v>
      </c>
      <c r="G121" s="99">
        <v>110000</v>
      </c>
    </row>
    <row r="122" spans="1:8" x14ac:dyDescent="0.3">
      <c r="A122" s="103" t="s">
        <v>216</v>
      </c>
      <c r="B122" s="104"/>
      <c r="C122" s="105"/>
      <c r="D122" s="31">
        <f>SUM(D123:D132)</f>
        <v>1137000</v>
      </c>
      <c r="E122" s="77">
        <f>SUM(E123:E132)</f>
        <v>1132000</v>
      </c>
      <c r="F122" s="31">
        <f>SUM(F123:F132)</f>
        <v>1484000</v>
      </c>
      <c r="G122" s="31">
        <f>SUM(G123:G132)</f>
        <v>1200000</v>
      </c>
    </row>
    <row r="123" spans="1:8" x14ac:dyDescent="0.3">
      <c r="A123" s="23"/>
      <c r="B123" s="115" t="s">
        <v>217</v>
      </c>
      <c r="C123" s="116" t="s">
        <v>218</v>
      </c>
      <c r="D123" s="33">
        <v>382000</v>
      </c>
      <c r="E123" s="117">
        <v>392000</v>
      </c>
      <c r="F123" s="118">
        <v>392000</v>
      </c>
      <c r="G123" s="118">
        <v>395000</v>
      </c>
    </row>
    <row r="124" spans="1:8" x14ac:dyDescent="0.3">
      <c r="A124" s="67"/>
      <c r="B124" s="119" t="s">
        <v>219</v>
      </c>
      <c r="C124" s="120" t="s">
        <v>220</v>
      </c>
      <c r="D124" s="33">
        <v>85000</v>
      </c>
      <c r="E124" s="121">
        <v>50000</v>
      </c>
      <c r="F124" s="122">
        <v>80000</v>
      </c>
      <c r="G124" s="122">
        <v>80000</v>
      </c>
    </row>
    <row r="125" spans="1:8" x14ac:dyDescent="0.3">
      <c r="A125" s="23"/>
      <c r="B125" s="115" t="s">
        <v>221</v>
      </c>
      <c r="C125" s="116" t="s">
        <v>222</v>
      </c>
      <c r="D125" s="33">
        <v>25000</v>
      </c>
      <c r="E125" s="121">
        <v>25000</v>
      </c>
      <c r="F125" s="122">
        <v>102000</v>
      </c>
      <c r="G125" s="122">
        <v>30000</v>
      </c>
    </row>
    <row r="126" spans="1:8" x14ac:dyDescent="0.3">
      <c r="A126" s="23"/>
      <c r="B126" s="115" t="s">
        <v>223</v>
      </c>
      <c r="C126" s="116" t="s">
        <v>224</v>
      </c>
      <c r="D126" s="33">
        <v>100000</v>
      </c>
      <c r="E126" s="123">
        <v>100000</v>
      </c>
      <c r="F126" s="124">
        <v>100000</v>
      </c>
      <c r="G126" s="124">
        <v>100000</v>
      </c>
    </row>
    <row r="127" spans="1:8" x14ac:dyDescent="0.3">
      <c r="A127" s="23"/>
      <c r="B127" s="115" t="s">
        <v>225</v>
      </c>
      <c r="C127" s="116" t="s">
        <v>226</v>
      </c>
      <c r="D127" s="33">
        <v>80000</v>
      </c>
      <c r="E127" s="123">
        <v>125000</v>
      </c>
      <c r="F127" s="124">
        <v>100000</v>
      </c>
      <c r="G127" s="124">
        <v>100000</v>
      </c>
    </row>
    <row r="128" spans="1:8" x14ac:dyDescent="0.3">
      <c r="A128" s="23"/>
      <c r="B128" s="115" t="s">
        <v>227</v>
      </c>
      <c r="C128" s="125" t="s">
        <v>228</v>
      </c>
      <c r="D128" s="33">
        <v>240000</v>
      </c>
      <c r="E128" s="126">
        <v>60000</v>
      </c>
      <c r="F128" s="113">
        <v>110000</v>
      </c>
      <c r="G128" s="113">
        <v>110000</v>
      </c>
    </row>
    <row r="129" spans="1:8" x14ac:dyDescent="0.3">
      <c r="A129" s="23"/>
      <c r="B129" s="127" t="s">
        <v>229</v>
      </c>
      <c r="C129" s="125" t="s">
        <v>230</v>
      </c>
      <c r="D129" s="33">
        <v>175000</v>
      </c>
      <c r="E129" s="123">
        <v>150000</v>
      </c>
      <c r="F129" s="124">
        <v>270000</v>
      </c>
      <c r="G129" s="124">
        <v>230000</v>
      </c>
    </row>
    <row r="130" spans="1:8" x14ac:dyDescent="0.3">
      <c r="A130" s="23"/>
      <c r="B130" s="127" t="s">
        <v>231</v>
      </c>
      <c r="C130" s="128" t="s">
        <v>232</v>
      </c>
      <c r="D130" s="33"/>
      <c r="E130" s="123">
        <v>80000</v>
      </c>
      <c r="F130" s="124">
        <v>80000</v>
      </c>
      <c r="G130" s="124">
        <v>100000</v>
      </c>
    </row>
    <row r="131" spans="1:8" x14ac:dyDescent="0.3">
      <c r="A131" s="23"/>
      <c r="B131" s="127" t="s">
        <v>233</v>
      </c>
      <c r="C131" s="128" t="s">
        <v>234</v>
      </c>
      <c r="D131" s="33"/>
      <c r="E131" s="129">
        <v>100000</v>
      </c>
      <c r="F131" s="130">
        <v>180000</v>
      </c>
      <c r="G131" s="130">
        <v>0</v>
      </c>
    </row>
    <row r="132" spans="1:8" x14ac:dyDescent="0.3">
      <c r="A132" s="23"/>
      <c r="B132" s="115" t="s">
        <v>235</v>
      </c>
      <c r="C132" s="131" t="s">
        <v>236</v>
      </c>
      <c r="D132" s="33">
        <v>50000</v>
      </c>
      <c r="E132" s="69">
        <v>50000</v>
      </c>
      <c r="F132" s="33">
        <v>70000</v>
      </c>
      <c r="G132" s="33">
        <v>55000</v>
      </c>
    </row>
    <row r="133" spans="1:8" x14ac:dyDescent="0.3">
      <c r="A133" s="103" t="s">
        <v>237</v>
      </c>
      <c r="B133" s="104"/>
      <c r="C133" s="105"/>
      <c r="D133" s="31">
        <v>5000</v>
      </c>
      <c r="E133" s="77">
        <v>0</v>
      </c>
      <c r="F133" s="31">
        <v>0</v>
      </c>
      <c r="G133" s="31">
        <v>0</v>
      </c>
    </row>
    <row r="134" spans="1:8" x14ac:dyDescent="0.3">
      <c r="A134" s="132" t="s">
        <v>238</v>
      </c>
      <c r="B134" s="133"/>
      <c r="C134" s="134"/>
      <c r="D134" s="31">
        <f>SUM(D135:D140)</f>
        <v>2889589.68</v>
      </c>
      <c r="E134" s="77">
        <f>SUM(E135:E140)</f>
        <v>2987425</v>
      </c>
      <c r="F134" s="31">
        <f>SUM(F135:F140)</f>
        <v>3096225.6</v>
      </c>
      <c r="G134" s="31">
        <f>SUM(G135:G140)</f>
        <v>3096225.6</v>
      </c>
    </row>
    <row r="135" spans="1:8" x14ac:dyDescent="0.3">
      <c r="A135" s="67"/>
      <c r="B135" s="24" t="s">
        <v>239</v>
      </c>
      <c r="C135" s="25" t="s">
        <v>240</v>
      </c>
      <c r="D135" s="99">
        <f>12*(34000+29000+2*27500+23000)+12*0.2*(34000+29000+2*27500+23000)+30000</f>
        <v>2060400</v>
      </c>
      <c r="E135" s="100">
        <v>2125000</v>
      </c>
      <c r="F135" s="34">
        <v>2168000</v>
      </c>
      <c r="G135" s="34">
        <v>2168000</v>
      </c>
    </row>
    <row r="136" spans="1:8" x14ac:dyDescent="0.3">
      <c r="A136" s="67"/>
      <c r="B136" s="24" t="s">
        <v>241</v>
      </c>
      <c r="C136" s="25" t="s">
        <v>242</v>
      </c>
      <c r="D136" s="71">
        <f>D135*0.25</f>
        <v>515100</v>
      </c>
      <c r="E136" s="69">
        <f>E135*0.25</f>
        <v>531250</v>
      </c>
      <c r="F136" s="33">
        <f>F135*0.25</f>
        <v>542000</v>
      </c>
      <c r="G136" s="33">
        <f>G135*0.25</f>
        <v>542000</v>
      </c>
    </row>
    <row r="137" spans="1:8" x14ac:dyDescent="0.3">
      <c r="A137" s="23"/>
      <c r="B137" s="24" t="s">
        <v>243</v>
      </c>
      <c r="C137" s="25" t="s">
        <v>244</v>
      </c>
      <c r="D137" s="71">
        <f>D135*0.09</f>
        <v>185436</v>
      </c>
      <c r="E137" s="69">
        <f>E135*0.09</f>
        <v>191250</v>
      </c>
      <c r="F137" s="33">
        <f>F135*0.09</f>
        <v>195120</v>
      </c>
      <c r="G137" s="33">
        <f>G135*0.09</f>
        <v>195120</v>
      </c>
    </row>
    <row r="138" spans="1:8" x14ac:dyDescent="0.3">
      <c r="A138" s="23"/>
      <c r="B138" s="24" t="s">
        <v>245</v>
      </c>
      <c r="C138" s="25" t="s">
        <v>246</v>
      </c>
      <c r="D138" s="71">
        <f>D135*0.0042</f>
        <v>8653.68</v>
      </c>
      <c r="E138" s="69">
        <f>E135*0.0042</f>
        <v>8925</v>
      </c>
      <c r="F138" s="33">
        <f>F135*0.0042</f>
        <v>9105.5999999999985</v>
      </c>
      <c r="G138" s="33">
        <f>G135*0.0042</f>
        <v>9105.5999999999985</v>
      </c>
    </row>
    <row r="139" spans="1:8" x14ac:dyDescent="0.3">
      <c r="A139" s="23"/>
      <c r="B139" s="24" t="s">
        <v>247</v>
      </c>
      <c r="C139" s="25" t="s">
        <v>248</v>
      </c>
      <c r="D139" s="99">
        <f>12*5*500</f>
        <v>30000</v>
      </c>
      <c r="E139" s="100">
        <v>36000</v>
      </c>
      <c r="F139" s="34">
        <v>72000</v>
      </c>
      <c r="G139" s="34">
        <v>72000</v>
      </c>
    </row>
    <row r="140" spans="1:8" x14ac:dyDescent="0.3">
      <c r="A140" s="23"/>
      <c r="B140" s="24" t="s">
        <v>249</v>
      </c>
      <c r="C140" s="25" t="s">
        <v>250</v>
      </c>
      <c r="D140" s="34">
        <v>90000</v>
      </c>
      <c r="E140" s="100">
        <v>95000</v>
      </c>
      <c r="F140" s="34">
        <v>110000</v>
      </c>
      <c r="G140" s="34">
        <v>110000</v>
      </c>
    </row>
    <row r="141" spans="1:8" x14ac:dyDescent="0.3">
      <c r="A141" s="132" t="s">
        <v>251</v>
      </c>
      <c r="B141" s="133"/>
      <c r="C141" s="134"/>
      <c r="D141" s="31">
        <f>SUM(D142:D151)</f>
        <v>2585000</v>
      </c>
      <c r="E141" s="77">
        <f>SUM(E142:E151)</f>
        <v>2597000</v>
      </c>
      <c r="F141" s="31">
        <f>SUM(F142:F151)</f>
        <v>2256000</v>
      </c>
      <c r="G141" s="31">
        <f>SUM(G142:G151)</f>
        <v>2228000</v>
      </c>
    </row>
    <row r="142" spans="1:8" x14ac:dyDescent="0.3">
      <c r="A142" s="23"/>
      <c r="B142" s="24" t="s">
        <v>252</v>
      </c>
      <c r="C142" s="25" t="s">
        <v>253</v>
      </c>
      <c r="D142" s="135">
        <f>(40+15+10+5+5+5+5)*12*1000</f>
        <v>1020000</v>
      </c>
      <c r="E142" s="136">
        <f>(40+15+10+5+5+5+5)*12*1000</f>
        <v>1020000</v>
      </c>
      <c r="F142" s="135">
        <v>1020000</v>
      </c>
      <c r="G142" s="135">
        <f>2*(40000+15000+3*5000+10000)+10*(40000+2*7500+3*5000+18000)</f>
        <v>1040000</v>
      </c>
      <c r="H142" s="137"/>
    </row>
    <row r="143" spans="1:8" x14ac:dyDescent="0.3">
      <c r="A143" s="67"/>
      <c r="B143" s="24" t="s">
        <v>254</v>
      </c>
      <c r="C143" s="25" t="s">
        <v>255</v>
      </c>
      <c r="D143" s="34">
        <v>45000</v>
      </c>
      <c r="E143" s="100">
        <v>94000</v>
      </c>
      <c r="F143" s="34">
        <v>103000</v>
      </c>
      <c r="G143" s="34">
        <v>103000</v>
      </c>
    </row>
    <row r="144" spans="1:8" x14ac:dyDescent="0.3">
      <c r="A144" s="23"/>
      <c r="B144" s="24" t="s">
        <v>256</v>
      </c>
      <c r="C144" s="25" t="s">
        <v>257</v>
      </c>
      <c r="D144" s="99">
        <f>240000+120000+2*12*2000</f>
        <v>408000</v>
      </c>
      <c r="E144" s="100">
        <f>240000+120000+2*12*2000</f>
        <v>408000</v>
      </c>
      <c r="F144" s="34">
        <v>468000</v>
      </c>
      <c r="G144" s="34">
        <f>300000+100000</f>
        <v>400000</v>
      </c>
      <c r="H144" s="80"/>
    </row>
    <row r="145" spans="1:8" x14ac:dyDescent="0.3">
      <c r="A145" s="23"/>
      <c r="B145" s="24" t="s">
        <v>258</v>
      </c>
      <c r="C145" s="25" t="s">
        <v>259</v>
      </c>
      <c r="D145" s="99">
        <v>42000</v>
      </c>
      <c r="E145" s="111">
        <v>45000</v>
      </c>
      <c r="F145" s="112">
        <v>45000</v>
      </c>
      <c r="G145" s="112">
        <v>45000</v>
      </c>
    </row>
    <row r="146" spans="1:8" x14ac:dyDescent="0.3">
      <c r="A146" s="23"/>
      <c r="B146" s="24" t="s">
        <v>260</v>
      </c>
      <c r="C146" s="25" t="s">
        <v>261</v>
      </c>
      <c r="D146" s="99">
        <v>190000</v>
      </c>
      <c r="E146" s="111">
        <v>150000</v>
      </c>
      <c r="F146" s="112">
        <v>200000</v>
      </c>
      <c r="G146" s="112">
        <v>200000</v>
      </c>
    </row>
    <row r="147" spans="1:8" x14ac:dyDescent="0.3">
      <c r="A147" s="23"/>
      <c r="B147" s="24" t="s">
        <v>262</v>
      </c>
      <c r="C147" s="25" t="s">
        <v>263</v>
      </c>
      <c r="D147" s="99">
        <v>20000</v>
      </c>
      <c r="E147" s="111">
        <v>20000</v>
      </c>
      <c r="F147" s="112">
        <v>20000</v>
      </c>
      <c r="G147" s="112">
        <v>20000</v>
      </c>
    </row>
    <row r="148" spans="1:8" x14ac:dyDescent="0.3">
      <c r="A148" s="23"/>
      <c r="B148" s="24" t="s">
        <v>264</v>
      </c>
      <c r="C148" s="25" t="s">
        <v>265</v>
      </c>
      <c r="D148" s="34">
        <v>200000</v>
      </c>
      <c r="E148" s="111">
        <v>200000</v>
      </c>
      <c r="F148" s="112">
        <v>120000</v>
      </c>
      <c r="G148" s="112">
        <v>140000</v>
      </c>
      <c r="H148" s="80"/>
    </row>
    <row r="149" spans="1:8" s="6" customFormat="1" ht="13.8" x14ac:dyDescent="0.25">
      <c r="A149" s="23"/>
      <c r="B149" s="24" t="s">
        <v>266</v>
      </c>
      <c r="C149" s="25" t="s">
        <v>267</v>
      </c>
      <c r="D149" s="99">
        <v>380000</v>
      </c>
      <c r="E149" s="111">
        <v>380000</v>
      </c>
      <c r="F149" s="112">
        <v>0</v>
      </c>
      <c r="G149" s="112">
        <v>0</v>
      </c>
    </row>
    <row r="150" spans="1:8" x14ac:dyDescent="0.3">
      <c r="A150" s="23"/>
      <c r="B150" s="24" t="s">
        <v>268</v>
      </c>
      <c r="C150" s="25" t="s">
        <v>269</v>
      </c>
      <c r="D150" s="34">
        <v>30000</v>
      </c>
      <c r="E150" s="111">
        <v>30000</v>
      </c>
      <c r="F150" s="112">
        <v>30000</v>
      </c>
      <c r="G150" s="112">
        <v>30000</v>
      </c>
    </row>
    <row r="151" spans="1:8" x14ac:dyDescent="0.3">
      <c r="A151" s="23"/>
      <c r="B151" s="24" t="s">
        <v>270</v>
      </c>
      <c r="C151" s="25" t="s">
        <v>271</v>
      </c>
      <c r="D151" s="34">
        <v>250000</v>
      </c>
      <c r="E151" s="100">
        <v>250000</v>
      </c>
      <c r="F151" s="34">
        <v>250000</v>
      </c>
      <c r="G151" s="34">
        <v>250000</v>
      </c>
    </row>
    <row r="152" spans="1:8" x14ac:dyDescent="0.3">
      <c r="A152" s="138" t="s">
        <v>272</v>
      </c>
      <c r="B152" s="139"/>
      <c r="C152" s="140"/>
      <c r="D152" s="31">
        <f>SUM(D153:D162)</f>
        <v>318000</v>
      </c>
      <c r="E152" s="77">
        <f>SUM(E153:E163)</f>
        <v>415000</v>
      </c>
      <c r="F152" s="31">
        <f>SUM(F153:F163)</f>
        <v>426000</v>
      </c>
      <c r="G152" s="31">
        <f>SUM(G153:G163)</f>
        <v>452000</v>
      </c>
    </row>
    <row r="153" spans="1:8" x14ac:dyDescent="0.3">
      <c r="A153" s="23"/>
      <c r="B153" s="24" t="s">
        <v>273</v>
      </c>
      <c r="C153" s="25" t="s">
        <v>274</v>
      </c>
      <c r="D153" s="34">
        <v>110000</v>
      </c>
      <c r="E153" s="100">
        <v>100000</v>
      </c>
      <c r="F153" s="34">
        <v>100000</v>
      </c>
      <c r="G153" s="34">
        <v>120000</v>
      </c>
    </row>
    <row r="154" spans="1:8" x14ac:dyDescent="0.3">
      <c r="A154" s="67"/>
      <c r="B154" s="24" t="s">
        <v>275</v>
      </c>
      <c r="C154" s="25" t="s">
        <v>276</v>
      </c>
      <c r="D154" s="34">
        <v>50000</v>
      </c>
      <c r="E154" s="111">
        <v>120000</v>
      </c>
      <c r="F154" s="112">
        <v>120000</v>
      </c>
      <c r="G154" s="112">
        <v>120000</v>
      </c>
    </row>
    <row r="155" spans="1:8" x14ac:dyDescent="0.3">
      <c r="A155" s="23"/>
      <c r="B155" s="24" t="s">
        <v>277</v>
      </c>
      <c r="C155" s="25" t="s">
        <v>278</v>
      </c>
      <c r="D155" s="34">
        <v>50000</v>
      </c>
      <c r="E155" s="111">
        <v>70000</v>
      </c>
      <c r="F155" s="112">
        <v>70000</v>
      </c>
      <c r="G155" s="112">
        <v>85000</v>
      </c>
    </row>
    <row r="156" spans="1:8" x14ac:dyDescent="0.3">
      <c r="A156" s="23"/>
      <c r="B156" s="24" t="s">
        <v>279</v>
      </c>
      <c r="C156" s="25" t="s">
        <v>280</v>
      </c>
      <c r="D156" s="34">
        <v>35000</v>
      </c>
      <c r="E156" s="100">
        <v>35000</v>
      </c>
      <c r="F156" s="34">
        <v>35000</v>
      </c>
      <c r="G156" s="34">
        <v>35000</v>
      </c>
    </row>
    <row r="157" spans="1:8" x14ac:dyDescent="0.3">
      <c r="A157" s="23"/>
      <c r="B157" s="24" t="s">
        <v>281</v>
      </c>
      <c r="C157" s="25" t="s">
        <v>282</v>
      </c>
      <c r="D157" s="34">
        <v>5000</v>
      </c>
      <c r="E157" s="100">
        <v>5000</v>
      </c>
      <c r="F157" s="34">
        <v>5000</v>
      </c>
      <c r="G157" s="34">
        <v>8000</v>
      </c>
    </row>
    <row r="158" spans="1:8" x14ac:dyDescent="0.3">
      <c r="A158" s="23"/>
      <c r="B158" s="24" t="s">
        <v>283</v>
      </c>
      <c r="C158" s="25" t="s">
        <v>284</v>
      </c>
      <c r="D158" s="34">
        <v>40000</v>
      </c>
      <c r="E158" s="100">
        <v>40000</v>
      </c>
      <c r="F158" s="34">
        <v>40000</v>
      </c>
      <c r="G158" s="34">
        <v>35000</v>
      </c>
    </row>
    <row r="159" spans="1:8" x14ac:dyDescent="0.3">
      <c r="A159" s="23"/>
      <c r="B159" s="24" t="s">
        <v>285</v>
      </c>
      <c r="C159" s="25" t="s">
        <v>286</v>
      </c>
      <c r="D159" s="34">
        <v>3000</v>
      </c>
      <c r="E159" s="100">
        <v>5000</v>
      </c>
      <c r="F159" s="34">
        <v>6000</v>
      </c>
      <c r="G159" s="34">
        <v>6000</v>
      </c>
    </row>
    <row r="160" spans="1:8" x14ac:dyDescent="0.3">
      <c r="A160" s="23"/>
      <c r="B160" s="24" t="s">
        <v>287</v>
      </c>
      <c r="C160" s="25" t="s">
        <v>288</v>
      </c>
      <c r="D160" s="34">
        <v>10000</v>
      </c>
      <c r="E160" s="111">
        <v>10000</v>
      </c>
      <c r="F160" s="112">
        <v>20000</v>
      </c>
      <c r="G160" s="112">
        <v>10000</v>
      </c>
    </row>
    <row r="161" spans="1:8" x14ac:dyDescent="0.3">
      <c r="A161" s="23"/>
      <c r="B161" s="24" t="s">
        <v>289</v>
      </c>
      <c r="C161" s="25" t="s">
        <v>290</v>
      </c>
      <c r="D161" s="34">
        <v>10000</v>
      </c>
      <c r="E161" s="100">
        <v>5000</v>
      </c>
      <c r="F161" s="101">
        <v>5000</v>
      </c>
      <c r="G161" s="99">
        <v>10000</v>
      </c>
    </row>
    <row r="162" spans="1:8" x14ac:dyDescent="0.3">
      <c r="A162" s="23"/>
      <c r="B162" s="24" t="s">
        <v>291</v>
      </c>
      <c r="C162" s="25" t="s">
        <v>292</v>
      </c>
      <c r="D162" s="34">
        <v>5000</v>
      </c>
      <c r="E162" s="100">
        <v>5000</v>
      </c>
      <c r="F162" s="101">
        <v>5000</v>
      </c>
      <c r="G162" s="99">
        <v>3000</v>
      </c>
    </row>
    <row r="163" spans="1:8" x14ac:dyDescent="0.3">
      <c r="A163" s="23"/>
      <c r="B163" s="24" t="s">
        <v>293</v>
      </c>
      <c r="C163" s="25" t="s">
        <v>294</v>
      </c>
      <c r="D163" s="34"/>
      <c r="E163" s="100">
        <v>20000</v>
      </c>
      <c r="F163" s="34">
        <v>20000</v>
      </c>
      <c r="G163" s="34">
        <v>20000</v>
      </c>
    </row>
    <row r="164" spans="1:8" x14ac:dyDescent="0.3">
      <c r="A164" s="138" t="s">
        <v>295</v>
      </c>
      <c r="B164" s="139"/>
      <c r="C164" s="140"/>
      <c r="D164" s="31">
        <f>SUM(D165:D177)</f>
        <v>668510</v>
      </c>
      <c r="E164" s="77">
        <f>SUM(E165:E177)</f>
        <v>721355</v>
      </c>
      <c r="F164" s="31">
        <f>SUM(F165:F177)</f>
        <v>918744</v>
      </c>
      <c r="G164" s="31">
        <f>SUM(G165:G177)</f>
        <v>903824</v>
      </c>
    </row>
    <row r="165" spans="1:8" x14ac:dyDescent="0.3">
      <c r="A165" s="23"/>
      <c r="B165" s="24" t="s">
        <v>296</v>
      </c>
      <c r="C165" s="25" t="s">
        <v>297</v>
      </c>
      <c r="D165" s="34">
        <v>310000</v>
      </c>
      <c r="E165" s="141">
        <v>320000</v>
      </c>
      <c r="F165" s="142">
        <v>500000</v>
      </c>
      <c r="G165" s="142">
        <v>500000</v>
      </c>
    </row>
    <row r="166" spans="1:8" x14ac:dyDescent="0.3">
      <c r="A166" s="67"/>
      <c r="B166" s="24" t="s">
        <v>298</v>
      </c>
      <c r="C166" s="25" t="s">
        <v>299</v>
      </c>
      <c r="D166" s="34">
        <v>7000</v>
      </c>
      <c r="E166" s="100">
        <v>7000</v>
      </c>
      <c r="F166" s="34">
        <v>7000</v>
      </c>
      <c r="G166" s="34">
        <v>7000</v>
      </c>
    </row>
    <row r="167" spans="1:8" x14ac:dyDescent="0.3">
      <c r="A167" s="23"/>
      <c r="B167" s="24" t="s">
        <v>300</v>
      </c>
      <c r="C167" s="25" t="s">
        <v>301</v>
      </c>
      <c r="D167" s="34">
        <v>23000</v>
      </c>
      <c r="E167" s="141">
        <v>25000</v>
      </c>
      <c r="F167" s="142">
        <v>25000</v>
      </c>
      <c r="G167" s="142">
        <v>25000</v>
      </c>
    </row>
    <row r="168" spans="1:8" x14ac:dyDescent="0.3">
      <c r="A168" s="23"/>
      <c r="B168" s="24" t="s">
        <v>302</v>
      </c>
      <c r="C168" s="25" t="s">
        <v>303</v>
      </c>
      <c r="D168" s="34">
        <v>35000</v>
      </c>
      <c r="E168" s="100">
        <v>40000</v>
      </c>
      <c r="F168" s="34">
        <v>40000</v>
      </c>
      <c r="G168" s="34">
        <v>40000</v>
      </c>
    </row>
    <row r="169" spans="1:8" x14ac:dyDescent="0.3">
      <c r="A169" s="23"/>
      <c r="B169" s="24" t="s">
        <v>304</v>
      </c>
      <c r="C169" s="25" t="s">
        <v>305</v>
      </c>
      <c r="D169" s="34">
        <v>32000</v>
      </c>
      <c r="E169" s="100">
        <v>32000</v>
      </c>
      <c r="F169" s="34">
        <v>32000</v>
      </c>
      <c r="G169" s="34">
        <v>30000</v>
      </c>
    </row>
    <row r="170" spans="1:8" x14ac:dyDescent="0.3">
      <c r="A170" s="23"/>
      <c r="B170" s="24" t="s">
        <v>306</v>
      </c>
      <c r="C170" s="25" t="s">
        <v>307</v>
      </c>
      <c r="D170" s="34">
        <v>50000</v>
      </c>
      <c r="E170" s="100">
        <v>50000</v>
      </c>
      <c r="F170" s="34">
        <v>50000</v>
      </c>
      <c r="G170" s="34">
        <v>40000</v>
      </c>
    </row>
    <row r="171" spans="1:8" x14ac:dyDescent="0.3">
      <c r="A171" s="23"/>
      <c r="B171" s="24" t="s">
        <v>308</v>
      </c>
      <c r="C171" s="25" t="s">
        <v>309</v>
      </c>
      <c r="D171" s="34">
        <v>29000</v>
      </c>
      <c r="E171" s="100">
        <v>35000</v>
      </c>
      <c r="F171" s="34">
        <v>35000</v>
      </c>
      <c r="G171" s="34">
        <v>30000</v>
      </c>
    </row>
    <row r="172" spans="1:8" x14ac:dyDescent="0.3">
      <c r="A172" s="23"/>
      <c r="B172" s="24" t="s">
        <v>310</v>
      </c>
      <c r="C172" s="25" t="s">
        <v>311</v>
      </c>
      <c r="D172" s="34">
        <v>30000</v>
      </c>
      <c r="E172" s="100">
        <v>30000</v>
      </c>
      <c r="F172" s="34">
        <v>30000</v>
      </c>
      <c r="G172" s="34">
        <v>20000</v>
      </c>
    </row>
    <row r="173" spans="1:8" x14ac:dyDescent="0.3">
      <c r="A173" s="23"/>
      <c r="B173" s="24" t="s">
        <v>312</v>
      </c>
      <c r="C173" s="25" t="s">
        <v>313</v>
      </c>
      <c r="D173" s="34">
        <v>40000</v>
      </c>
      <c r="E173" s="100">
        <v>50000</v>
      </c>
      <c r="F173" s="34">
        <v>50000</v>
      </c>
      <c r="G173" s="34">
        <v>40000</v>
      </c>
    </row>
    <row r="174" spans="1:8" x14ac:dyDescent="0.3">
      <c r="A174" s="23"/>
      <c r="B174" s="24" t="s">
        <v>314</v>
      </c>
      <c r="C174" s="25" t="s">
        <v>315</v>
      </c>
      <c r="D174" s="34">
        <v>15000</v>
      </c>
      <c r="E174" s="100">
        <v>15000</v>
      </c>
      <c r="F174" s="34">
        <v>15000</v>
      </c>
      <c r="G174" s="34">
        <v>20000</v>
      </c>
    </row>
    <row r="175" spans="1:8" x14ac:dyDescent="0.3">
      <c r="A175" s="23"/>
      <c r="B175" s="24" t="s">
        <v>316</v>
      </c>
      <c r="C175" s="25" t="s">
        <v>317</v>
      </c>
      <c r="D175" s="34">
        <v>75000</v>
      </c>
      <c r="E175" s="100">
        <v>75000</v>
      </c>
      <c r="F175" s="34">
        <v>75000</v>
      </c>
      <c r="G175" s="34">
        <v>75000</v>
      </c>
      <c r="H175" s="80"/>
    </row>
    <row r="176" spans="1:8" ht="15" customHeight="1" x14ac:dyDescent="0.3">
      <c r="A176" s="23"/>
      <c r="B176" s="24" t="s">
        <v>318</v>
      </c>
      <c r="C176" s="25" t="s">
        <v>319</v>
      </c>
      <c r="D176" s="34">
        <v>15000</v>
      </c>
      <c r="E176" s="100">
        <v>15000</v>
      </c>
      <c r="F176" s="34">
        <f>12*2500*1.21+13700</f>
        <v>50000</v>
      </c>
      <c r="G176" s="34">
        <f>12*2500*1.21+13700</f>
        <v>50000</v>
      </c>
    </row>
    <row r="177" spans="1:8" x14ac:dyDescent="0.3">
      <c r="A177" s="143"/>
      <c r="B177" s="144" t="s">
        <v>320</v>
      </c>
      <c r="C177" s="55" t="s">
        <v>321</v>
      </c>
      <c r="D177" s="145">
        <v>7510</v>
      </c>
      <c r="E177" s="146">
        <f>19955+7400</f>
        <v>27355</v>
      </c>
      <c r="F177" s="145">
        <v>9744</v>
      </c>
      <c r="G177" s="147">
        <v>26824</v>
      </c>
    </row>
    <row r="178" spans="1:8" x14ac:dyDescent="0.3">
      <c r="A178" s="148" t="s">
        <v>322</v>
      </c>
      <c r="B178" s="57"/>
      <c r="C178" s="149"/>
      <c r="D178" s="59"/>
      <c r="E178" s="150">
        <f>E164+E152+E141+E134+E133+E122+E119+E110+E106+E102+E97+E93+E87+E75+E67+E52+E40</f>
        <v>20214960</v>
      </c>
      <c r="F178" s="59">
        <f>F164+F152+F141+F134+F133+F122+F119+F110+F106+F102+F97+F93+F87+F75+F67+F52+F40</f>
        <v>20889999.600000001</v>
      </c>
      <c r="G178" s="59">
        <f>G164+G152+G141+G134+G133+G122+G119+G110+G106+G102+G97+G93+G87+G75+G67+G52+G40</f>
        <v>20802999.600000001</v>
      </c>
      <c r="H178" s="137"/>
    </row>
    <row r="179" spans="1:8" x14ac:dyDescent="0.3">
      <c r="A179" s="151"/>
      <c r="B179" s="152"/>
      <c r="C179" s="6"/>
      <c r="D179" s="4"/>
    </row>
    <row r="180" spans="1:8" x14ac:dyDescent="0.3">
      <c r="A180" s="148" t="s">
        <v>323</v>
      </c>
      <c r="B180" s="153"/>
      <c r="C180" s="154"/>
      <c r="D180" s="59"/>
      <c r="E180" s="155">
        <f>E36-E178</f>
        <v>-1700000</v>
      </c>
      <c r="F180" s="155">
        <f>F36-F178</f>
        <v>-2799999.6000000015</v>
      </c>
      <c r="G180" s="155">
        <f>G36-G178</f>
        <v>-1299999.6000000015</v>
      </c>
      <c r="H180" s="137"/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/>
  <rowBreaks count="2" manualBreakCount="2">
    <brk id="66" max="16383" man="1"/>
    <brk id="132" max="16383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167</vt:lpstr>
      <vt:lpstr>'VV č. 167'!Oblast_tisku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Rosťa</dc:creator>
  <dc:description/>
  <cp:lastModifiedBy>Martin</cp:lastModifiedBy>
  <cp:revision>4</cp:revision>
  <dcterms:created xsi:type="dcterms:W3CDTF">2021-02-11T16:29:19Z</dcterms:created>
  <dcterms:modified xsi:type="dcterms:W3CDTF">2023-02-11T07:38:25Z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