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katka\Downloads\"/>
    </mc:Choice>
  </mc:AlternateContent>
  <xr:revisionPtr revIDLastSave="0" documentId="13_ncr:1_{D89D3CDC-693D-47D5-9D5E-2D30208778C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očty registrovaných" sheetId="1" r:id="rId1"/>
    <sheet name="D14" sheetId="2" r:id="rId2"/>
    <sheet name="D12" sheetId="3" r:id="rId3"/>
    <sheet name="D10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" l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4" l="1"/>
  <c r="F9" i="4" s="1"/>
  <c r="G9" i="4" s="1"/>
  <c r="E73" i="1"/>
  <c r="E76" i="1" s="1"/>
  <c r="F2" i="4" l="1"/>
  <c r="G2" i="4" s="1"/>
  <c r="F3" i="4"/>
  <c r="G3" i="4" s="1"/>
  <c r="F10" i="4"/>
  <c r="G10" i="4" s="1"/>
  <c r="F11" i="4"/>
  <c r="G11" i="4" s="1"/>
  <c r="F12" i="4"/>
  <c r="G12" i="4" s="1"/>
  <c r="E16" i="3"/>
  <c r="F10" i="3" s="1"/>
  <c r="G10" i="3" s="1"/>
  <c r="F14" i="4"/>
  <c r="F15" i="4"/>
  <c r="F6" i="4"/>
  <c r="F8" i="4"/>
  <c r="G8" i="4" s="1"/>
  <c r="F4" i="4"/>
  <c r="E16" i="2"/>
  <c r="F13" i="4"/>
  <c r="F5" i="4"/>
  <c r="F7" i="4"/>
  <c r="F3" i="3" l="1"/>
  <c r="G3" i="3" s="1"/>
  <c r="F11" i="3"/>
  <c r="G11" i="3" s="1"/>
  <c r="F2" i="3"/>
  <c r="G2" i="3" s="1"/>
  <c r="F7" i="3"/>
  <c r="F8" i="3"/>
  <c r="G8" i="3" s="1"/>
  <c r="F4" i="3"/>
  <c r="G4" i="3" s="1"/>
  <c r="F5" i="3"/>
  <c r="G5" i="3" s="1"/>
  <c r="F14" i="3"/>
  <c r="G14" i="3" s="1"/>
  <c r="F6" i="3"/>
  <c r="F13" i="3"/>
  <c r="G13" i="3" s="1"/>
  <c r="F9" i="3"/>
  <c r="G9" i="3" s="1"/>
  <c r="F15" i="3"/>
  <c r="G15" i="3" s="1"/>
  <c r="F12" i="3"/>
  <c r="G12" i="3" s="1"/>
  <c r="G4" i="4"/>
  <c r="G5" i="4"/>
  <c r="G13" i="4"/>
  <c r="F3" i="2"/>
  <c r="G3" i="2" s="1"/>
  <c r="F9" i="2"/>
  <c r="F2" i="2"/>
  <c r="F6" i="2"/>
  <c r="G6" i="2" s="1"/>
  <c r="F15" i="2"/>
  <c r="F12" i="2"/>
  <c r="G12" i="2" s="1"/>
  <c r="F7" i="2"/>
  <c r="G7" i="2" s="1"/>
  <c r="F10" i="2"/>
  <c r="G10" i="2" s="1"/>
  <c r="F4" i="2"/>
  <c r="G4" i="2" s="1"/>
  <c r="F13" i="2"/>
  <c r="F8" i="2"/>
  <c r="G8" i="2" s="1"/>
  <c r="F11" i="2"/>
  <c r="F14" i="2"/>
  <c r="G14" i="2" s="1"/>
  <c r="F5" i="2"/>
  <c r="G5" i="2" s="1"/>
  <c r="F16" i="4"/>
  <c r="E78" i="1"/>
  <c r="F16" i="3" l="1"/>
  <c r="G16" i="4"/>
  <c r="G16" i="3"/>
  <c r="G13" i="2"/>
  <c r="G9" i="2"/>
  <c r="G15" i="2"/>
  <c r="G11" i="2"/>
  <c r="G2" i="2"/>
  <c r="F16" i="2"/>
  <c r="G16" i="2" l="1"/>
</calcChain>
</file>

<file path=xl/sharedStrings.xml><?xml version="1.0" encoding="utf-8"?>
<sst xmlns="http://schemas.openxmlformats.org/spreadsheetml/2006/main" count="370" uniqueCount="52">
  <si>
    <t>KodKraje</t>
  </si>
  <si>
    <t>ZkrKraje</t>
  </si>
  <si>
    <t>NazevKraje</t>
  </si>
  <si>
    <t>RokNar</t>
  </si>
  <si>
    <t>PocetDivky</t>
  </si>
  <si>
    <t>PŠS</t>
  </si>
  <si>
    <t>Praha</t>
  </si>
  <si>
    <t>SŠS</t>
  </si>
  <si>
    <t>Středočeský krajský šachový svaz (SŠS)</t>
  </si>
  <si>
    <t>JŠS</t>
  </si>
  <si>
    <t>Jihočeský šachový svaz (JŠS)</t>
  </si>
  <si>
    <t>ŠSPK</t>
  </si>
  <si>
    <t>Šachový svaz Plzeňského kraje (ŠSPK)</t>
  </si>
  <si>
    <t>KŠSKV</t>
  </si>
  <si>
    <t>Krajský šachový svaz Karlovy Vary (KŠSKV)</t>
  </si>
  <si>
    <t>ŠSLK</t>
  </si>
  <si>
    <t>Šachový svaz Libereckého kraje (ŠSLK)</t>
  </si>
  <si>
    <t>KHŠS</t>
  </si>
  <si>
    <t>Královéhradecký krajský šachový svaz (KHŠS)</t>
  </si>
  <si>
    <t>PDŠS</t>
  </si>
  <si>
    <t>Pardubický krajský šachový svaz (PDŠS)</t>
  </si>
  <si>
    <t>KŠSV</t>
  </si>
  <si>
    <t>Krajský šachový svaz Vysočina (KŠSV)</t>
  </si>
  <si>
    <t>JmŠS</t>
  </si>
  <si>
    <t>Jihomoravský šachový svaz (JmŠS)</t>
  </si>
  <si>
    <t>ŠSZK</t>
  </si>
  <si>
    <t>Šachový svaz Zlínského kraje (ŠSZK)</t>
  </si>
  <si>
    <t>ŠSOK</t>
  </si>
  <si>
    <t>Šachový svaz Olomouckého kraje (ŠSOK)</t>
  </si>
  <si>
    <t>MKŠS</t>
  </si>
  <si>
    <t>Moravskoslezský krajský šachový svaz (MKŠS)</t>
  </si>
  <si>
    <t>Kód</t>
  </si>
  <si>
    <t>Zkr kraje</t>
  </si>
  <si>
    <t>Název kraje</t>
  </si>
  <si>
    <t>Počet</t>
  </si>
  <si>
    <t>Poměr</t>
  </si>
  <si>
    <t>Celkem</t>
  </si>
  <si>
    <t>součet</t>
  </si>
  <si>
    <t>ÚKŠS</t>
  </si>
  <si>
    <t>Ústecký krajský šachový svaz (ÚKŠS)</t>
  </si>
  <si>
    <t xml:space="preserve"> </t>
  </si>
  <si>
    <t>Kontrola:</t>
  </si>
  <si>
    <t>2009</t>
  </si>
  <si>
    <t>Rok 2021</t>
  </si>
  <si>
    <t>2010</t>
  </si>
  <si>
    <t>2011</t>
  </si>
  <si>
    <t>2012</t>
  </si>
  <si>
    <t>2013 a mladší</t>
  </si>
  <si>
    <t>Rok 2022</t>
  </si>
  <si>
    <t>09+10</t>
  </si>
  <si>
    <t>11+12</t>
  </si>
  <si>
    <t>13 a mladší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</si>
</sst>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0"/>
    <numFmt numFmtId="165" formatCode="0.0"/>
  </numFmts>
  <fonts count="6" x14ac:knownFonts="1"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0" fillId="0" borderId="0" xfId="0" applyFont="1"/>
    <xf numFmtId="0" fontId="1" fillId="0" borderId="0" xfId="0" applyFont="1" applyFill="1" applyAlignment="1"/>
    <xf numFmtId="0" fontId="0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2" fontId="0" fillId="0" borderId="0" xfId="0" applyNumberFormat="1"/>
    <xf numFmtId="164" fontId="3" fillId="0" borderId="0" xfId="1" applyNumberFormat="1" applyFont="1" applyFill="1" applyAlignment="1"/>
    <xf numFmtId="0" fontId="3" fillId="0" borderId="0" xfId="1" applyFont="1" applyFill="1" applyAlignment="1"/>
    <xf numFmtId="0" fontId="2" fillId="0" borderId="0" xfId="1" applyFont="1" applyFill="1" applyAlignment="1"/>
    <xf numFmtId="0" fontId="4" fillId="3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49" fontId="0" fillId="0" borderId="0" xfId="0" applyNumberFormat="1" applyFont="1"/>
    <xf numFmtId="164" fontId="0" fillId="0" borderId="0" xfId="0" applyNumberFormat="1" applyFont="1"/>
    <xf numFmtId="164" fontId="3" fillId="0" borderId="1" xfId="1" applyNumberFormat="1" applyFont="1" applyFill="1" applyBorder="1" applyAlignment="1"/>
    <xf numFmtId="49" fontId="3" fillId="4" borderId="0" xfId="1" applyNumberFormat="1" applyFont="1" applyFill="1" applyAlignment="1"/>
    <xf numFmtId="49" fontId="0" fillId="2" borderId="0" xfId="0" applyNumberFormat="1" applyFont="1" applyFill="1" applyAlignment="1"/>
    <xf numFmtId="49" fontId="0" fillId="2" borderId="0" xfId="0" applyNumberFormat="1" applyFont="1" applyFill="1" applyAlignment="1">
      <alignment horizontal="center" vertical="center"/>
    </xf>
    <xf numFmtId="1" fontId="0" fillId="0" borderId="0" xfId="0" applyNumberFormat="1" applyFont="1"/>
    <xf numFmtId="49" fontId="2" fillId="0" borderId="0" xfId="1" applyNumberFormat="1" applyFont="1" applyFill="1" applyAlignment="1"/>
    <xf numFmtId="49" fontId="3" fillId="3" borderId="0" xfId="1" applyNumberFormat="1" applyFont="1" applyFill="1" applyAlignment="1"/>
    <xf numFmtId="0" fontId="0" fillId="5" borderId="0" xfId="0" applyFill="1" applyBorder="1" applyAlignment="1">
      <alignment horizontal="center"/>
    </xf>
    <xf numFmtId="0" fontId="5" fillId="0" borderId="0" xfId="0" applyFont="1"/>
    <xf numFmtId="0" fontId="4" fillId="0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1"/>
  <sheetViews>
    <sheetView topLeftCell="A55" workbookViewId="0">
      <selection activeCell="G76" sqref="G76"/>
    </sheetView>
  </sheetViews>
  <sheetFormatPr defaultRowHeight="12.5" x14ac:dyDescent="0.25"/>
  <cols>
    <col min="1" max="1" width="9.453125" style="1" customWidth="1"/>
    <col min="2" max="2" width="8.54296875" style="1" customWidth="1"/>
    <col min="3" max="3" width="41.54296875" style="1" customWidth="1"/>
    <col min="4" max="4" width="12.6328125" style="20" customWidth="1"/>
    <col min="5" max="5" width="11" style="1" customWidth="1"/>
  </cols>
  <sheetData>
    <row r="1" spans="1:5" ht="13" x14ac:dyDescent="0.3">
      <c r="A1" s="17" t="s">
        <v>0</v>
      </c>
      <c r="B1" s="17" t="s">
        <v>1</v>
      </c>
      <c r="C1" s="17" t="s">
        <v>2</v>
      </c>
      <c r="D1" s="27" t="s">
        <v>3</v>
      </c>
      <c r="E1" s="17" t="s">
        <v>4</v>
      </c>
    </row>
    <row r="2" spans="1:5" x14ac:dyDescent="0.25">
      <c r="A2" s="15">
        <v>11</v>
      </c>
      <c r="B2" s="16" t="s">
        <v>5</v>
      </c>
      <c r="C2" s="16" t="s">
        <v>6</v>
      </c>
      <c r="D2" s="28" t="s">
        <v>42</v>
      </c>
      <c r="E2" s="15">
        <v>5</v>
      </c>
    </row>
    <row r="3" spans="1:5" x14ac:dyDescent="0.25">
      <c r="A3" s="15">
        <v>11</v>
      </c>
      <c r="B3" s="16" t="s">
        <v>5</v>
      </c>
      <c r="C3" s="16" t="s">
        <v>6</v>
      </c>
      <c r="D3" s="28" t="s">
        <v>44</v>
      </c>
      <c r="E3" s="15">
        <v>6</v>
      </c>
    </row>
    <row r="4" spans="1:5" x14ac:dyDescent="0.25">
      <c r="A4" s="15">
        <v>11</v>
      </c>
      <c r="B4" s="16" t="s">
        <v>5</v>
      </c>
      <c r="C4" s="16" t="s">
        <v>6</v>
      </c>
      <c r="D4" s="24" t="s">
        <v>45</v>
      </c>
      <c r="E4" s="15">
        <v>13</v>
      </c>
    </row>
    <row r="5" spans="1:5" x14ac:dyDescent="0.25">
      <c r="A5" s="15">
        <v>11</v>
      </c>
      <c r="B5" s="16" t="s">
        <v>5</v>
      </c>
      <c r="C5" s="16" t="s">
        <v>6</v>
      </c>
      <c r="D5" s="24" t="s">
        <v>46</v>
      </c>
      <c r="E5" s="15">
        <v>11</v>
      </c>
    </row>
    <row r="6" spans="1:5" x14ac:dyDescent="0.25">
      <c r="A6" s="15">
        <v>11</v>
      </c>
      <c r="B6" s="16" t="s">
        <v>5</v>
      </c>
      <c r="C6" s="16" t="s">
        <v>6</v>
      </c>
      <c r="D6" s="23" t="s">
        <v>47</v>
      </c>
      <c r="E6" s="15">
        <v>19</v>
      </c>
    </row>
    <row r="7" spans="1:5" x14ac:dyDescent="0.25">
      <c r="A7" s="15">
        <v>12</v>
      </c>
      <c r="B7" s="16" t="s">
        <v>7</v>
      </c>
      <c r="C7" s="16" t="s">
        <v>8</v>
      </c>
      <c r="D7" s="28" t="s">
        <v>42</v>
      </c>
      <c r="E7" s="15">
        <v>12</v>
      </c>
    </row>
    <row r="8" spans="1:5" x14ac:dyDescent="0.25">
      <c r="A8" s="15">
        <v>12</v>
      </c>
      <c r="B8" s="16" t="s">
        <v>7</v>
      </c>
      <c r="C8" s="16" t="s">
        <v>8</v>
      </c>
      <c r="D8" s="28" t="s">
        <v>44</v>
      </c>
      <c r="E8" s="15">
        <v>17</v>
      </c>
    </row>
    <row r="9" spans="1:5" x14ac:dyDescent="0.25">
      <c r="A9" s="15">
        <v>12</v>
      </c>
      <c r="B9" s="16" t="s">
        <v>7</v>
      </c>
      <c r="C9" s="16" t="s">
        <v>8</v>
      </c>
      <c r="D9" s="24" t="s">
        <v>45</v>
      </c>
      <c r="E9" s="15">
        <v>12</v>
      </c>
    </row>
    <row r="10" spans="1:5" x14ac:dyDescent="0.25">
      <c r="A10" s="15">
        <v>12</v>
      </c>
      <c r="B10" s="16" t="s">
        <v>7</v>
      </c>
      <c r="C10" s="16" t="s">
        <v>8</v>
      </c>
      <c r="D10" s="24" t="s">
        <v>46</v>
      </c>
      <c r="E10" s="15">
        <v>15</v>
      </c>
    </row>
    <row r="11" spans="1:5" x14ac:dyDescent="0.25">
      <c r="A11" s="15">
        <v>12</v>
      </c>
      <c r="B11" s="16" t="s">
        <v>7</v>
      </c>
      <c r="C11" s="16" t="s">
        <v>8</v>
      </c>
      <c r="D11" s="23" t="s">
        <v>47</v>
      </c>
      <c r="E11" s="15">
        <v>43</v>
      </c>
    </row>
    <row r="12" spans="1:5" x14ac:dyDescent="0.25">
      <c r="A12" s="15">
        <v>13</v>
      </c>
      <c r="B12" s="16" t="s">
        <v>9</v>
      </c>
      <c r="C12" s="16" t="s">
        <v>10</v>
      </c>
      <c r="D12" s="28" t="s">
        <v>42</v>
      </c>
      <c r="E12" s="15">
        <v>3</v>
      </c>
    </row>
    <row r="13" spans="1:5" x14ac:dyDescent="0.25">
      <c r="A13" s="15">
        <v>13</v>
      </c>
      <c r="B13" s="16" t="s">
        <v>9</v>
      </c>
      <c r="C13" s="16" t="s">
        <v>10</v>
      </c>
      <c r="D13" s="28" t="s">
        <v>44</v>
      </c>
      <c r="E13" s="15">
        <v>5</v>
      </c>
    </row>
    <row r="14" spans="1:5" x14ac:dyDescent="0.25">
      <c r="A14" s="15">
        <v>13</v>
      </c>
      <c r="B14" s="16" t="s">
        <v>9</v>
      </c>
      <c r="C14" s="16" t="s">
        <v>10</v>
      </c>
      <c r="D14" s="24" t="s">
        <v>45</v>
      </c>
      <c r="E14" s="15">
        <v>4</v>
      </c>
    </row>
    <row r="15" spans="1:5" x14ac:dyDescent="0.25">
      <c r="A15" s="15">
        <v>13</v>
      </c>
      <c r="B15" s="16" t="s">
        <v>9</v>
      </c>
      <c r="C15" s="16" t="s">
        <v>10</v>
      </c>
      <c r="D15" s="24" t="s">
        <v>46</v>
      </c>
      <c r="E15" s="15">
        <v>5</v>
      </c>
    </row>
    <row r="16" spans="1:5" x14ac:dyDescent="0.25">
      <c r="A16" s="15">
        <v>13</v>
      </c>
      <c r="B16" s="16" t="s">
        <v>9</v>
      </c>
      <c r="C16" s="16" t="s">
        <v>10</v>
      </c>
      <c r="D16" s="23" t="s">
        <v>47</v>
      </c>
      <c r="E16" s="15">
        <v>14</v>
      </c>
    </row>
    <row r="17" spans="1:5" x14ac:dyDescent="0.25">
      <c r="A17" s="15">
        <v>14</v>
      </c>
      <c r="B17" s="16" t="s">
        <v>11</v>
      </c>
      <c r="C17" s="16" t="s">
        <v>12</v>
      </c>
      <c r="D17" s="28" t="s">
        <v>42</v>
      </c>
      <c r="E17" s="15">
        <v>4</v>
      </c>
    </row>
    <row r="18" spans="1:5" x14ac:dyDescent="0.25">
      <c r="A18" s="15">
        <v>14</v>
      </c>
      <c r="B18" s="16" t="s">
        <v>11</v>
      </c>
      <c r="C18" s="16" t="s">
        <v>12</v>
      </c>
      <c r="D18" s="28" t="s">
        <v>44</v>
      </c>
      <c r="E18" s="15">
        <v>3</v>
      </c>
    </row>
    <row r="19" spans="1:5" x14ac:dyDescent="0.25">
      <c r="A19" s="15">
        <v>14</v>
      </c>
      <c r="B19" s="16" t="s">
        <v>11</v>
      </c>
      <c r="C19" s="16" t="s">
        <v>12</v>
      </c>
      <c r="D19" s="24" t="s">
        <v>45</v>
      </c>
      <c r="E19" s="15">
        <v>10</v>
      </c>
    </row>
    <row r="20" spans="1:5" x14ac:dyDescent="0.25">
      <c r="A20" s="15">
        <v>14</v>
      </c>
      <c r="B20" s="16" t="s">
        <v>11</v>
      </c>
      <c r="C20" s="16" t="s">
        <v>12</v>
      </c>
      <c r="D20" s="24" t="s">
        <v>46</v>
      </c>
      <c r="E20" s="15">
        <v>7</v>
      </c>
    </row>
    <row r="21" spans="1:5" x14ac:dyDescent="0.25">
      <c r="A21" s="15">
        <v>14</v>
      </c>
      <c r="B21" s="16" t="s">
        <v>11</v>
      </c>
      <c r="C21" s="16" t="s">
        <v>12</v>
      </c>
      <c r="D21" s="23" t="s">
        <v>47</v>
      </c>
      <c r="E21" s="15">
        <v>12</v>
      </c>
    </row>
    <row r="22" spans="1:5" x14ac:dyDescent="0.25">
      <c r="A22" s="15">
        <v>15</v>
      </c>
      <c r="B22" s="16" t="s">
        <v>13</v>
      </c>
      <c r="C22" s="16" t="s">
        <v>14</v>
      </c>
      <c r="D22" s="28" t="s">
        <v>42</v>
      </c>
      <c r="E22" s="15">
        <v>3</v>
      </c>
    </row>
    <row r="23" spans="1:5" x14ac:dyDescent="0.25">
      <c r="A23" s="15">
        <v>15</v>
      </c>
      <c r="B23" s="16" t="s">
        <v>13</v>
      </c>
      <c r="C23" s="16" t="s">
        <v>14</v>
      </c>
      <c r="D23" s="28" t="s">
        <v>44</v>
      </c>
      <c r="E23" s="15">
        <v>2</v>
      </c>
    </row>
    <row r="24" spans="1:5" x14ac:dyDescent="0.25">
      <c r="A24" s="15">
        <v>15</v>
      </c>
      <c r="B24" s="16" t="s">
        <v>13</v>
      </c>
      <c r="C24" s="16" t="s">
        <v>14</v>
      </c>
      <c r="D24" s="24" t="s">
        <v>45</v>
      </c>
      <c r="E24" s="15">
        <v>4</v>
      </c>
    </row>
    <row r="25" spans="1:5" x14ac:dyDescent="0.25">
      <c r="A25" s="15">
        <v>15</v>
      </c>
      <c r="B25" s="16" t="s">
        <v>13</v>
      </c>
      <c r="C25" s="16" t="s">
        <v>14</v>
      </c>
      <c r="D25" s="24" t="s">
        <v>46</v>
      </c>
      <c r="E25" s="15">
        <v>1</v>
      </c>
    </row>
    <row r="26" spans="1:5" x14ac:dyDescent="0.25">
      <c r="A26" s="15">
        <v>15</v>
      </c>
      <c r="B26" s="16" t="s">
        <v>13</v>
      </c>
      <c r="C26" s="16" t="s">
        <v>14</v>
      </c>
      <c r="D26" s="23" t="s">
        <v>47</v>
      </c>
      <c r="E26" s="15">
        <v>5</v>
      </c>
    </row>
    <row r="27" spans="1:5" x14ac:dyDescent="0.25">
      <c r="A27" s="15">
        <v>16</v>
      </c>
      <c r="B27" s="16" t="s">
        <v>38</v>
      </c>
      <c r="C27" s="16" t="s">
        <v>39</v>
      </c>
      <c r="D27" s="28" t="s">
        <v>42</v>
      </c>
      <c r="E27" s="15">
        <v>5</v>
      </c>
    </row>
    <row r="28" spans="1:5" x14ac:dyDescent="0.25">
      <c r="A28" s="15">
        <v>16</v>
      </c>
      <c r="B28" s="16" t="s">
        <v>38</v>
      </c>
      <c r="C28" s="16" t="s">
        <v>39</v>
      </c>
      <c r="D28" s="28" t="s">
        <v>44</v>
      </c>
      <c r="E28" s="15">
        <v>3</v>
      </c>
    </row>
    <row r="29" spans="1:5" x14ac:dyDescent="0.25">
      <c r="A29" s="15">
        <v>16</v>
      </c>
      <c r="B29" s="16" t="s">
        <v>38</v>
      </c>
      <c r="C29" s="16" t="s">
        <v>39</v>
      </c>
      <c r="D29" s="24" t="s">
        <v>45</v>
      </c>
      <c r="E29" s="15">
        <v>2</v>
      </c>
    </row>
    <row r="30" spans="1:5" x14ac:dyDescent="0.25">
      <c r="A30" s="15">
        <v>16</v>
      </c>
      <c r="B30" s="16" t="s">
        <v>38</v>
      </c>
      <c r="C30" s="16" t="s">
        <v>39</v>
      </c>
      <c r="D30" s="24" t="s">
        <v>46</v>
      </c>
      <c r="E30" s="15">
        <v>0</v>
      </c>
    </row>
    <row r="31" spans="1:5" x14ac:dyDescent="0.25">
      <c r="A31" s="15">
        <v>16</v>
      </c>
      <c r="B31" s="16" t="s">
        <v>38</v>
      </c>
      <c r="C31" s="16" t="s">
        <v>39</v>
      </c>
      <c r="D31" s="23" t="s">
        <v>47</v>
      </c>
      <c r="E31" s="15">
        <v>4</v>
      </c>
    </row>
    <row r="32" spans="1:5" x14ac:dyDescent="0.25">
      <c r="A32" s="15">
        <v>17</v>
      </c>
      <c r="B32" s="16" t="s">
        <v>15</v>
      </c>
      <c r="C32" s="16" t="s">
        <v>16</v>
      </c>
      <c r="D32" s="28" t="s">
        <v>42</v>
      </c>
      <c r="E32" s="15">
        <v>6</v>
      </c>
    </row>
    <row r="33" spans="1:5" x14ac:dyDescent="0.25">
      <c r="A33" s="15">
        <v>17</v>
      </c>
      <c r="B33" s="16" t="s">
        <v>15</v>
      </c>
      <c r="C33" s="16" t="s">
        <v>16</v>
      </c>
      <c r="D33" s="28" t="s">
        <v>44</v>
      </c>
      <c r="E33" s="15">
        <v>9</v>
      </c>
    </row>
    <row r="34" spans="1:5" x14ac:dyDescent="0.25">
      <c r="A34" s="15">
        <v>17</v>
      </c>
      <c r="B34" s="16" t="s">
        <v>15</v>
      </c>
      <c r="C34" s="16" t="s">
        <v>16</v>
      </c>
      <c r="D34" s="24" t="s">
        <v>45</v>
      </c>
      <c r="E34" s="15">
        <v>8</v>
      </c>
    </row>
    <row r="35" spans="1:5" x14ac:dyDescent="0.25">
      <c r="A35" s="15">
        <v>17</v>
      </c>
      <c r="B35" s="16" t="s">
        <v>15</v>
      </c>
      <c r="C35" s="16" t="s">
        <v>16</v>
      </c>
      <c r="D35" s="24" t="s">
        <v>46</v>
      </c>
      <c r="E35" s="15">
        <v>7</v>
      </c>
    </row>
    <row r="36" spans="1:5" x14ac:dyDescent="0.25">
      <c r="A36" s="15">
        <v>17</v>
      </c>
      <c r="B36" s="16" t="s">
        <v>15</v>
      </c>
      <c r="C36" s="16" t="s">
        <v>16</v>
      </c>
      <c r="D36" s="23" t="s">
        <v>47</v>
      </c>
      <c r="E36" s="15">
        <v>17</v>
      </c>
    </row>
    <row r="37" spans="1:5" x14ac:dyDescent="0.25">
      <c r="A37" s="15">
        <v>18</v>
      </c>
      <c r="B37" s="16" t="s">
        <v>17</v>
      </c>
      <c r="C37" s="16" t="s">
        <v>18</v>
      </c>
      <c r="D37" s="28" t="s">
        <v>42</v>
      </c>
      <c r="E37" s="15">
        <v>5</v>
      </c>
    </row>
    <row r="38" spans="1:5" x14ac:dyDescent="0.25">
      <c r="A38" s="15">
        <v>18</v>
      </c>
      <c r="B38" s="16" t="s">
        <v>17</v>
      </c>
      <c r="C38" s="16" t="s">
        <v>18</v>
      </c>
      <c r="D38" s="28" t="s">
        <v>44</v>
      </c>
      <c r="E38" s="15">
        <v>6</v>
      </c>
    </row>
    <row r="39" spans="1:5" x14ac:dyDescent="0.25">
      <c r="A39" s="15">
        <v>18</v>
      </c>
      <c r="B39" s="16" t="s">
        <v>17</v>
      </c>
      <c r="C39" s="16" t="s">
        <v>18</v>
      </c>
      <c r="D39" s="24" t="s">
        <v>45</v>
      </c>
      <c r="E39" s="15">
        <v>5</v>
      </c>
    </row>
    <row r="40" spans="1:5" x14ac:dyDescent="0.25">
      <c r="A40" s="15">
        <v>18</v>
      </c>
      <c r="B40" s="16" t="s">
        <v>17</v>
      </c>
      <c r="C40" s="16" t="s">
        <v>18</v>
      </c>
      <c r="D40" s="24" t="s">
        <v>46</v>
      </c>
      <c r="E40" s="15">
        <v>8</v>
      </c>
    </row>
    <row r="41" spans="1:5" x14ac:dyDescent="0.25">
      <c r="A41" s="15">
        <v>18</v>
      </c>
      <c r="B41" s="16" t="s">
        <v>17</v>
      </c>
      <c r="C41" s="16" t="s">
        <v>18</v>
      </c>
      <c r="D41" s="23" t="s">
        <v>47</v>
      </c>
      <c r="E41" s="15">
        <v>19</v>
      </c>
    </row>
    <row r="42" spans="1:5" x14ac:dyDescent="0.25">
      <c r="A42" s="15">
        <v>19</v>
      </c>
      <c r="B42" s="16" t="s">
        <v>19</v>
      </c>
      <c r="C42" s="16" t="s">
        <v>20</v>
      </c>
      <c r="D42" s="28" t="s">
        <v>42</v>
      </c>
      <c r="E42" s="15">
        <v>4</v>
      </c>
    </row>
    <row r="43" spans="1:5" x14ac:dyDescent="0.25">
      <c r="A43" s="15">
        <v>19</v>
      </c>
      <c r="B43" s="16" t="s">
        <v>19</v>
      </c>
      <c r="C43" s="16" t="s">
        <v>20</v>
      </c>
      <c r="D43" s="28" t="s">
        <v>44</v>
      </c>
      <c r="E43" s="15">
        <v>6</v>
      </c>
    </row>
    <row r="44" spans="1:5" x14ac:dyDescent="0.25">
      <c r="A44" s="15">
        <v>19</v>
      </c>
      <c r="B44" s="16" t="s">
        <v>19</v>
      </c>
      <c r="C44" s="16" t="s">
        <v>20</v>
      </c>
      <c r="D44" s="24" t="s">
        <v>45</v>
      </c>
      <c r="E44" s="15">
        <v>6</v>
      </c>
    </row>
    <row r="45" spans="1:5" x14ac:dyDescent="0.25">
      <c r="A45" s="15">
        <v>19</v>
      </c>
      <c r="B45" s="16" t="s">
        <v>19</v>
      </c>
      <c r="C45" s="16" t="s">
        <v>20</v>
      </c>
      <c r="D45" s="24" t="s">
        <v>46</v>
      </c>
      <c r="E45" s="15">
        <v>4</v>
      </c>
    </row>
    <row r="46" spans="1:5" x14ac:dyDescent="0.25">
      <c r="A46" s="15">
        <v>19</v>
      </c>
      <c r="B46" s="16" t="s">
        <v>19</v>
      </c>
      <c r="C46" s="16" t="s">
        <v>20</v>
      </c>
      <c r="D46" s="23" t="s">
        <v>47</v>
      </c>
      <c r="E46" s="15">
        <v>17</v>
      </c>
    </row>
    <row r="47" spans="1:5" x14ac:dyDescent="0.25">
      <c r="A47" s="15">
        <v>21</v>
      </c>
      <c r="B47" s="16" t="s">
        <v>21</v>
      </c>
      <c r="C47" s="16" t="s">
        <v>22</v>
      </c>
      <c r="D47" s="28" t="s">
        <v>42</v>
      </c>
      <c r="E47" s="15">
        <v>5</v>
      </c>
    </row>
    <row r="48" spans="1:5" x14ac:dyDescent="0.25">
      <c r="A48" s="15">
        <v>21</v>
      </c>
      <c r="B48" s="16" t="s">
        <v>21</v>
      </c>
      <c r="C48" s="16" t="s">
        <v>22</v>
      </c>
      <c r="D48" s="28" t="s">
        <v>44</v>
      </c>
      <c r="E48" s="15">
        <v>6</v>
      </c>
    </row>
    <row r="49" spans="1:5" x14ac:dyDescent="0.25">
      <c r="A49" s="15">
        <v>21</v>
      </c>
      <c r="B49" s="16" t="s">
        <v>21</v>
      </c>
      <c r="C49" s="16" t="s">
        <v>22</v>
      </c>
      <c r="D49" s="24" t="s">
        <v>45</v>
      </c>
      <c r="E49" s="15">
        <v>6</v>
      </c>
    </row>
    <row r="50" spans="1:5" x14ac:dyDescent="0.25">
      <c r="A50" s="15">
        <v>21</v>
      </c>
      <c r="B50" s="16" t="s">
        <v>21</v>
      </c>
      <c r="C50" s="16" t="s">
        <v>22</v>
      </c>
      <c r="D50" s="24" t="s">
        <v>46</v>
      </c>
      <c r="E50" s="15">
        <v>2</v>
      </c>
    </row>
    <row r="51" spans="1:5" x14ac:dyDescent="0.25">
      <c r="A51" s="15">
        <v>21</v>
      </c>
      <c r="B51" s="16" t="s">
        <v>21</v>
      </c>
      <c r="C51" s="16" t="s">
        <v>22</v>
      </c>
      <c r="D51" s="23" t="s">
        <v>47</v>
      </c>
      <c r="E51" s="15">
        <v>8</v>
      </c>
    </row>
    <row r="52" spans="1:5" x14ac:dyDescent="0.25">
      <c r="A52" s="15">
        <v>22</v>
      </c>
      <c r="B52" s="16" t="s">
        <v>23</v>
      </c>
      <c r="C52" s="16" t="s">
        <v>24</v>
      </c>
      <c r="D52" s="28" t="s">
        <v>42</v>
      </c>
      <c r="E52" s="15">
        <v>4</v>
      </c>
    </row>
    <row r="53" spans="1:5" x14ac:dyDescent="0.25">
      <c r="A53" s="15">
        <v>22</v>
      </c>
      <c r="B53" s="16" t="s">
        <v>23</v>
      </c>
      <c r="C53" s="16" t="s">
        <v>24</v>
      </c>
      <c r="D53" s="28" t="s">
        <v>44</v>
      </c>
      <c r="E53" s="15">
        <v>13</v>
      </c>
    </row>
    <row r="54" spans="1:5" x14ac:dyDescent="0.25">
      <c r="A54" s="15">
        <v>22</v>
      </c>
      <c r="B54" s="16" t="s">
        <v>23</v>
      </c>
      <c r="C54" s="16" t="s">
        <v>24</v>
      </c>
      <c r="D54" s="24" t="s">
        <v>45</v>
      </c>
      <c r="E54" s="15">
        <v>8</v>
      </c>
    </row>
    <row r="55" spans="1:5" x14ac:dyDescent="0.25">
      <c r="A55" s="15">
        <v>22</v>
      </c>
      <c r="B55" s="16" t="s">
        <v>23</v>
      </c>
      <c r="C55" s="16" t="s">
        <v>24</v>
      </c>
      <c r="D55" s="24" t="s">
        <v>46</v>
      </c>
      <c r="E55" s="15">
        <v>9</v>
      </c>
    </row>
    <row r="56" spans="1:5" x14ac:dyDescent="0.25">
      <c r="A56" s="15">
        <v>22</v>
      </c>
      <c r="B56" s="16" t="s">
        <v>23</v>
      </c>
      <c r="C56" s="16" t="s">
        <v>24</v>
      </c>
      <c r="D56" s="23" t="s">
        <v>47</v>
      </c>
      <c r="E56" s="15">
        <v>23</v>
      </c>
    </row>
    <row r="57" spans="1:5" x14ac:dyDescent="0.25">
      <c r="A57" s="15">
        <v>23</v>
      </c>
      <c r="B57" s="16" t="s">
        <v>25</v>
      </c>
      <c r="C57" s="16" t="s">
        <v>26</v>
      </c>
      <c r="D57" s="28" t="s">
        <v>42</v>
      </c>
      <c r="E57" s="15">
        <v>6</v>
      </c>
    </row>
    <row r="58" spans="1:5" x14ac:dyDescent="0.25">
      <c r="A58" s="15">
        <v>23</v>
      </c>
      <c r="B58" s="16" t="s">
        <v>25</v>
      </c>
      <c r="C58" s="16" t="s">
        <v>26</v>
      </c>
      <c r="D58" s="28" t="s">
        <v>44</v>
      </c>
      <c r="E58" s="15">
        <v>12</v>
      </c>
    </row>
    <row r="59" spans="1:5" x14ac:dyDescent="0.25">
      <c r="A59" s="15">
        <v>23</v>
      </c>
      <c r="B59" s="16" t="s">
        <v>25</v>
      </c>
      <c r="C59" s="16" t="s">
        <v>26</v>
      </c>
      <c r="D59" s="24" t="s">
        <v>45</v>
      </c>
      <c r="E59" s="15">
        <v>10</v>
      </c>
    </row>
    <row r="60" spans="1:5" x14ac:dyDescent="0.25">
      <c r="A60" s="15">
        <v>23</v>
      </c>
      <c r="B60" s="16" t="s">
        <v>25</v>
      </c>
      <c r="C60" s="16" t="s">
        <v>26</v>
      </c>
      <c r="D60" s="24" t="s">
        <v>46</v>
      </c>
      <c r="E60" s="15">
        <v>2</v>
      </c>
    </row>
    <row r="61" spans="1:5" x14ac:dyDescent="0.25">
      <c r="A61" s="15">
        <v>23</v>
      </c>
      <c r="B61" s="16" t="s">
        <v>25</v>
      </c>
      <c r="C61" s="16" t="s">
        <v>26</v>
      </c>
      <c r="D61" s="23" t="s">
        <v>47</v>
      </c>
      <c r="E61" s="15">
        <v>17</v>
      </c>
    </row>
    <row r="62" spans="1:5" x14ac:dyDescent="0.25">
      <c r="A62" s="15">
        <v>24</v>
      </c>
      <c r="B62" s="16" t="s">
        <v>27</v>
      </c>
      <c r="C62" s="16" t="s">
        <v>28</v>
      </c>
      <c r="D62" s="28" t="s">
        <v>42</v>
      </c>
      <c r="E62" s="15">
        <v>7</v>
      </c>
    </row>
    <row r="63" spans="1:5" x14ac:dyDescent="0.25">
      <c r="A63" s="15">
        <v>24</v>
      </c>
      <c r="B63" s="16" t="s">
        <v>27</v>
      </c>
      <c r="C63" s="16" t="s">
        <v>28</v>
      </c>
      <c r="D63" s="28" t="s">
        <v>44</v>
      </c>
      <c r="E63" s="15">
        <v>7</v>
      </c>
    </row>
    <row r="64" spans="1:5" x14ac:dyDescent="0.25">
      <c r="A64" s="15">
        <v>24</v>
      </c>
      <c r="B64" s="16" t="s">
        <v>27</v>
      </c>
      <c r="C64" s="16" t="s">
        <v>28</v>
      </c>
      <c r="D64" s="24" t="s">
        <v>45</v>
      </c>
      <c r="E64" s="15">
        <v>2</v>
      </c>
    </row>
    <row r="65" spans="1:5" x14ac:dyDescent="0.25">
      <c r="A65" s="15">
        <v>24</v>
      </c>
      <c r="B65" s="16" t="s">
        <v>27</v>
      </c>
      <c r="C65" s="16" t="s">
        <v>28</v>
      </c>
      <c r="D65" s="24" t="s">
        <v>46</v>
      </c>
      <c r="E65" s="15">
        <v>6</v>
      </c>
    </row>
    <row r="66" spans="1:5" x14ac:dyDescent="0.25">
      <c r="A66" s="15">
        <v>24</v>
      </c>
      <c r="B66" s="16" t="s">
        <v>27</v>
      </c>
      <c r="C66" s="16" t="s">
        <v>28</v>
      </c>
      <c r="D66" s="23" t="s">
        <v>47</v>
      </c>
      <c r="E66" s="15">
        <v>6</v>
      </c>
    </row>
    <row r="67" spans="1:5" x14ac:dyDescent="0.25">
      <c r="A67" s="15">
        <v>25</v>
      </c>
      <c r="B67" s="16" t="s">
        <v>29</v>
      </c>
      <c r="C67" s="16" t="s">
        <v>30</v>
      </c>
      <c r="D67" s="28" t="s">
        <v>42</v>
      </c>
      <c r="E67" s="15">
        <v>11</v>
      </c>
    </row>
    <row r="68" spans="1:5" x14ac:dyDescent="0.25">
      <c r="A68" s="15">
        <v>25</v>
      </c>
      <c r="B68" s="16" t="s">
        <v>29</v>
      </c>
      <c r="C68" s="16" t="s">
        <v>30</v>
      </c>
      <c r="D68" s="28" t="s">
        <v>44</v>
      </c>
      <c r="E68" s="15">
        <v>13</v>
      </c>
    </row>
    <row r="69" spans="1:5" x14ac:dyDescent="0.25">
      <c r="A69" s="15">
        <v>25</v>
      </c>
      <c r="B69" s="16" t="s">
        <v>29</v>
      </c>
      <c r="C69" s="16" t="s">
        <v>30</v>
      </c>
      <c r="D69" s="24" t="s">
        <v>45</v>
      </c>
      <c r="E69" s="15">
        <v>17</v>
      </c>
    </row>
    <row r="70" spans="1:5" x14ac:dyDescent="0.25">
      <c r="A70" s="15">
        <v>25</v>
      </c>
      <c r="B70" s="16" t="s">
        <v>29</v>
      </c>
      <c r="C70" s="16" t="s">
        <v>30</v>
      </c>
      <c r="D70" s="24" t="s">
        <v>46</v>
      </c>
      <c r="E70" s="15">
        <v>18</v>
      </c>
    </row>
    <row r="71" spans="1:5" x14ac:dyDescent="0.25">
      <c r="A71" s="15">
        <v>25</v>
      </c>
      <c r="B71" s="16" t="s">
        <v>29</v>
      </c>
      <c r="C71" s="16" t="s">
        <v>30</v>
      </c>
      <c r="D71" s="23" t="s">
        <v>47</v>
      </c>
      <c r="E71" s="15">
        <v>59</v>
      </c>
    </row>
    <row r="72" spans="1:5" x14ac:dyDescent="0.25">
      <c r="A72" s="15"/>
      <c r="B72" s="16"/>
      <c r="C72" s="16"/>
      <c r="E72" s="22"/>
    </row>
    <row r="73" spans="1:5" x14ac:dyDescent="0.25">
      <c r="E73" s="21">
        <f>SUM(E2:E71)</f>
        <v>653</v>
      </c>
    </row>
    <row r="75" spans="1:5" x14ac:dyDescent="0.25">
      <c r="E75" s="22"/>
    </row>
    <row r="76" spans="1:5" x14ac:dyDescent="0.25">
      <c r="E76" s="21">
        <f>E73</f>
        <v>653</v>
      </c>
    </row>
    <row r="78" spans="1:5" x14ac:dyDescent="0.25">
      <c r="C78" s="1" t="s">
        <v>41</v>
      </c>
      <c r="E78" s="26">
        <f>'D14'!$E$16+'D12'!E16+'D10'!E16</f>
        <v>653</v>
      </c>
    </row>
    <row r="80" spans="1:5" x14ac:dyDescent="0.25">
      <c r="C80" s="1" t="s">
        <v>43</v>
      </c>
      <c r="E80" s="1">
        <v>688</v>
      </c>
    </row>
    <row r="81" spans="3:5" x14ac:dyDescent="0.25">
      <c r="C81" s="1" t="s">
        <v>48</v>
      </c>
      <c r="E81" s="1">
        <v>615</v>
      </c>
    </row>
  </sheetData>
  <sheetProtection selectLockedCells="1" selectUnlockedCells="1"/>
  <pageMargins left="0.78749999999999998" right="0.78749999999999998" top="0.98402777777777772" bottom="0.98472222222222228" header="0.51180555555555551" footer="0.49236111111111114"/>
  <pageSetup paperSize="9" firstPageNumber="0" orientation="portrait" horizontalDpi="300" verticalDpi="300" r:id="rId1"/>
  <headerFooter alignWithMargins="0">
    <oddFooter>&amp;CP?a?g?e? ?P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workbookViewId="0">
      <selection activeCell="G8" sqref="G8"/>
    </sheetView>
  </sheetViews>
  <sheetFormatPr defaultColWidth="11.54296875" defaultRowHeight="12.5" x14ac:dyDescent="0.25"/>
  <cols>
    <col min="1" max="1" width="6.453125" style="1" customWidth="1"/>
    <col min="2" max="2" width="8.54296875" style="1" customWidth="1"/>
    <col min="3" max="3" width="41.54296875" style="1" customWidth="1"/>
    <col min="4" max="4" width="7.54296875" style="1" customWidth="1"/>
    <col min="5" max="5" width="9.08984375" style="1" customWidth="1"/>
    <col min="6" max="250" width="9.08984375" customWidth="1"/>
  </cols>
  <sheetData>
    <row r="1" spans="1:7" ht="13" x14ac:dyDescent="0.3">
      <c r="A1" s="4" t="s">
        <v>31</v>
      </c>
      <c r="B1" s="5" t="s">
        <v>32</v>
      </c>
      <c r="C1" s="5" t="s">
        <v>33</v>
      </c>
      <c r="D1" s="2" t="s">
        <v>3</v>
      </c>
      <c r="E1" s="6" t="s">
        <v>34</v>
      </c>
      <c r="F1" s="7" t="s">
        <v>35</v>
      </c>
      <c r="G1" s="7" t="s">
        <v>36</v>
      </c>
    </row>
    <row r="2" spans="1:7" x14ac:dyDescent="0.25">
      <c r="A2" s="9">
        <v>11</v>
      </c>
      <c r="B2" s="3" t="s">
        <v>5</v>
      </c>
      <c r="C2" s="3" t="s">
        <v>6</v>
      </c>
      <c r="D2" s="18" t="s">
        <v>49</v>
      </c>
      <c r="E2" s="10">
        <f>5+6</f>
        <v>11</v>
      </c>
      <c r="F2" s="11">
        <f>E2*20/E16</f>
        <v>1.1702127659574468</v>
      </c>
      <c r="G2" s="11">
        <f>ROUND(F2,0)</f>
        <v>1</v>
      </c>
    </row>
    <row r="3" spans="1:7" x14ac:dyDescent="0.25">
      <c r="A3" s="9">
        <v>12</v>
      </c>
      <c r="B3" s="3" t="s">
        <v>7</v>
      </c>
      <c r="C3" s="3" t="s">
        <v>8</v>
      </c>
      <c r="D3" s="18" t="s">
        <v>49</v>
      </c>
      <c r="E3" s="12">
        <f>12+17</f>
        <v>29</v>
      </c>
      <c r="F3" s="11">
        <f>E3*20/E16</f>
        <v>3.0851063829787235</v>
      </c>
      <c r="G3" s="11">
        <f>ROUND(F3,0)</f>
        <v>3</v>
      </c>
    </row>
    <row r="4" spans="1:7" x14ac:dyDescent="0.25">
      <c r="A4" s="9">
        <v>13</v>
      </c>
      <c r="B4" s="3" t="s">
        <v>9</v>
      </c>
      <c r="C4" s="3" t="s">
        <v>10</v>
      </c>
      <c r="D4" s="18" t="s">
        <v>49</v>
      </c>
      <c r="E4" s="12">
        <f>3+5</f>
        <v>8</v>
      </c>
      <c r="F4" s="11">
        <f>E4*20/E16</f>
        <v>0.85106382978723405</v>
      </c>
      <c r="G4" s="29">
        <f>ROUND(F4,0)</f>
        <v>1</v>
      </c>
    </row>
    <row r="5" spans="1:7" x14ac:dyDescent="0.25">
      <c r="A5" s="9">
        <v>14</v>
      </c>
      <c r="B5" s="3" t="s">
        <v>11</v>
      </c>
      <c r="C5" s="3" t="s">
        <v>12</v>
      </c>
      <c r="D5" s="18" t="s">
        <v>49</v>
      </c>
      <c r="E5" s="12">
        <f>4+3</f>
        <v>7</v>
      </c>
      <c r="F5" s="11">
        <f>E5*20/E16</f>
        <v>0.74468085106382975</v>
      </c>
      <c r="G5" s="32">
        <f>ROUND(F5,0)</f>
        <v>1</v>
      </c>
    </row>
    <row r="6" spans="1:7" x14ac:dyDescent="0.25">
      <c r="A6" s="9">
        <v>15</v>
      </c>
      <c r="B6" s="3" t="s">
        <v>13</v>
      </c>
      <c r="C6" s="3" t="s">
        <v>14</v>
      </c>
      <c r="D6" s="18" t="s">
        <v>49</v>
      </c>
      <c r="E6" s="12">
        <f>3+2</f>
        <v>5</v>
      </c>
      <c r="F6" s="11">
        <f>E6*20/E16</f>
        <v>0.53191489361702127</v>
      </c>
      <c r="G6" s="32">
        <f>ROUND(F6,0)</f>
        <v>1</v>
      </c>
    </row>
    <row r="7" spans="1:7" x14ac:dyDescent="0.25">
      <c r="A7" s="9">
        <v>16</v>
      </c>
      <c r="B7" s="3" t="s">
        <v>38</v>
      </c>
      <c r="C7" s="3" t="s">
        <v>39</v>
      </c>
      <c r="D7" s="18" t="s">
        <v>49</v>
      </c>
      <c r="E7" s="12">
        <f>5+3</f>
        <v>8</v>
      </c>
      <c r="F7" s="11">
        <f>E7*20/E16</f>
        <v>0.85106382978723405</v>
      </c>
      <c r="G7" s="32">
        <f t="shared" ref="G7:G15" si="0">ROUND(F7,0)</f>
        <v>1</v>
      </c>
    </row>
    <row r="8" spans="1:7" x14ac:dyDescent="0.25">
      <c r="A8" s="9">
        <v>17</v>
      </c>
      <c r="B8" s="3" t="s">
        <v>15</v>
      </c>
      <c r="C8" s="3" t="s">
        <v>16</v>
      </c>
      <c r="D8" s="18" t="s">
        <v>49</v>
      </c>
      <c r="E8" s="12">
        <f>6+9</f>
        <v>15</v>
      </c>
      <c r="F8" s="11">
        <f>E8*20/E16</f>
        <v>1.5957446808510638</v>
      </c>
      <c r="G8" s="32">
        <f t="shared" si="0"/>
        <v>2</v>
      </c>
    </row>
    <row r="9" spans="1:7" x14ac:dyDescent="0.25">
      <c r="A9" s="9">
        <v>18</v>
      </c>
      <c r="B9" s="3" t="s">
        <v>17</v>
      </c>
      <c r="C9" s="3" t="s">
        <v>18</v>
      </c>
      <c r="D9" s="18" t="s">
        <v>49</v>
      </c>
      <c r="E9" s="12">
        <f>5+6</f>
        <v>11</v>
      </c>
      <c r="F9" s="11">
        <f>E9*20/E16</f>
        <v>1.1702127659574468</v>
      </c>
      <c r="G9" s="29">
        <f t="shared" si="0"/>
        <v>1</v>
      </c>
    </row>
    <row r="10" spans="1:7" x14ac:dyDescent="0.25">
      <c r="A10" s="9">
        <v>19</v>
      </c>
      <c r="B10" s="3" t="s">
        <v>19</v>
      </c>
      <c r="C10" s="3" t="s">
        <v>20</v>
      </c>
      <c r="D10" s="18" t="s">
        <v>49</v>
      </c>
      <c r="E10" s="12">
        <f>4+6</f>
        <v>10</v>
      </c>
      <c r="F10" s="11">
        <f>E10*20/E16</f>
        <v>1.0638297872340425</v>
      </c>
      <c r="G10" s="29">
        <f t="shared" si="0"/>
        <v>1</v>
      </c>
    </row>
    <row r="11" spans="1:7" x14ac:dyDescent="0.25">
      <c r="A11" s="9">
        <v>21</v>
      </c>
      <c r="B11" s="3" t="s">
        <v>21</v>
      </c>
      <c r="C11" s="3" t="s">
        <v>22</v>
      </c>
      <c r="D11" s="18" t="s">
        <v>49</v>
      </c>
      <c r="E11" s="12">
        <f>5+6</f>
        <v>11</v>
      </c>
      <c r="F11" s="11">
        <f>E11*20/E16</f>
        <v>1.1702127659574468</v>
      </c>
      <c r="G11" s="29">
        <f t="shared" si="0"/>
        <v>1</v>
      </c>
    </row>
    <row r="12" spans="1:7" x14ac:dyDescent="0.25">
      <c r="A12" s="9">
        <v>22</v>
      </c>
      <c r="B12" s="3" t="s">
        <v>23</v>
      </c>
      <c r="C12" s="3" t="s">
        <v>24</v>
      </c>
      <c r="D12" s="18" t="s">
        <v>49</v>
      </c>
      <c r="E12" s="12">
        <f>4+13</f>
        <v>17</v>
      </c>
      <c r="F12" s="11">
        <f>E12*20/E16</f>
        <v>1.8085106382978724</v>
      </c>
      <c r="G12" s="29">
        <f t="shared" si="0"/>
        <v>2</v>
      </c>
    </row>
    <row r="13" spans="1:7" x14ac:dyDescent="0.25">
      <c r="A13" s="9">
        <v>23</v>
      </c>
      <c r="B13" s="3" t="s">
        <v>25</v>
      </c>
      <c r="C13" s="3" t="s">
        <v>26</v>
      </c>
      <c r="D13" s="18" t="s">
        <v>49</v>
      </c>
      <c r="E13" s="12">
        <f>6+12</f>
        <v>18</v>
      </c>
      <c r="F13" s="11">
        <f>E13*20/E16</f>
        <v>1.9148936170212767</v>
      </c>
      <c r="G13" s="29">
        <f t="shared" si="0"/>
        <v>2</v>
      </c>
    </row>
    <row r="14" spans="1:7" x14ac:dyDescent="0.25">
      <c r="A14" s="9">
        <v>24</v>
      </c>
      <c r="B14" s="3" t="s">
        <v>27</v>
      </c>
      <c r="C14" s="3" t="s">
        <v>28</v>
      </c>
      <c r="D14" s="18" t="s">
        <v>49</v>
      </c>
      <c r="E14" s="12">
        <f>7+7</f>
        <v>14</v>
      </c>
      <c r="F14" s="11">
        <f>E14*20/E16</f>
        <v>1.4893617021276595</v>
      </c>
      <c r="G14" s="29">
        <f t="shared" si="0"/>
        <v>1</v>
      </c>
    </row>
    <row r="15" spans="1:7" x14ac:dyDescent="0.25">
      <c r="A15" s="9">
        <v>25</v>
      </c>
      <c r="B15" s="3" t="s">
        <v>29</v>
      </c>
      <c r="C15" s="3" t="s">
        <v>30</v>
      </c>
      <c r="D15" s="18" t="s">
        <v>49</v>
      </c>
      <c r="E15" s="12">
        <f>11+13</f>
        <v>24</v>
      </c>
      <c r="F15" s="11">
        <f>E15*20/E16</f>
        <v>2.5531914893617023</v>
      </c>
      <c r="G15" s="29">
        <f t="shared" si="0"/>
        <v>3</v>
      </c>
    </row>
    <row r="16" spans="1:7" x14ac:dyDescent="0.25">
      <c r="C16" s="13" t="s">
        <v>37</v>
      </c>
      <c r="E16" s="12">
        <f>SUM(E2:E15)</f>
        <v>188</v>
      </c>
      <c r="F16" s="11">
        <f>SUM(F2:F15)</f>
        <v>19.999999999999996</v>
      </c>
      <c r="G16" s="29">
        <f>SUM(G2:G15)</f>
        <v>21</v>
      </c>
    </row>
    <row r="17" spans="4:7" x14ac:dyDescent="0.25">
      <c r="F17" s="8"/>
      <c r="G17" s="8"/>
    </row>
    <row r="18" spans="4:7" x14ac:dyDescent="0.25">
      <c r="F18" s="8"/>
      <c r="G18" s="8"/>
    </row>
    <row r="19" spans="4:7" x14ac:dyDescent="0.25">
      <c r="F19" s="8"/>
      <c r="G19" s="8"/>
    </row>
    <row r="20" spans="4:7" x14ac:dyDescent="0.25">
      <c r="F20" s="8"/>
      <c r="G20" s="8"/>
    </row>
    <row r="24" spans="4:7" x14ac:dyDescent="0.25">
      <c r="D24" s="1" t="s">
        <v>40</v>
      </c>
    </row>
  </sheetData>
  <sheetProtection selectLockedCells="1" selectUnlockedCells="1"/>
  <sortState xmlns:xlrd2="http://schemas.microsoft.com/office/spreadsheetml/2017/richdata2" ref="A2:G15">
    <sortCondition ref="A2"/>
  </sortState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workbookViewId="0">
      <selection activeCell="G10" sqref="G10"/>
    </sheetView>
  </sheetViews>
  <sheetFormatPr defaultRowHeight="12.5" x14ac:dyDescent="0.25"/>
  <cols>
    <col min="1" max="1" width="6.453125" customWidth="1"/>
    <col min="2" max="2" width="8.453125" customWidth="1"/>
    <col min="3" max="3" width="41.54296875" customWidth="1"/>
  </cols>
  <sheetData>
    <row r="1" spans="1:8" ht="13" x14ac:dyDescent="0.3">
      <c r="A1" s="4" t="s">
        <v>31</v>
      </c>
      <c r="B1" s="5" t="s">
        <v>32</v>
      </c>
      <c r="C1" s="5" t="s">
        <v>33</v>
      </c>
      <c r="D1" s="2" t="s">
        <v>3</v>
      </c>
      <c r="E1" s="6" t="s">
        <v>34</v>
      </c>
      <c r="F1" s="7" t="s">
        <v>35</v>
      </c>
      <c r="G1" s="7" t="s">
        <v>36</v>
      </c>
    </row>
    <row r="2" spans="1:8" x14ac:dyDescent="0.25">
      <c r="A2" s="9">
        <v>11</v>
      </c>
      <c r="B2" s="3" t="s">
        <v>5</v>
      </c>
      <c r="C2" s="3" t="s">
        <v>6</v>
      </c>
      <c r="D2" s="25" t="s">
        <v>50</v>
      </c>
      <c r="E2" s="10">
        <f>13+11</f>
        <v>24</v>
      </c>
      <c r="F2" s="11">
        <f>E2*20/E16</f>
        <v>2.3762376237623761</v>
      </c>
      <c r="G2" s="11">
        <f t="shared" ref="G2:G12" si="0">ROUND(F2,0)</f>
        <v>2</v>
      </c>
    </row>
    <row r="3" spans="1:8" x14ac:dyDescent="0.25">
      <c r="A3" s="9">
        <v>12</v>
      </c>
      <c r="B3" s="3" t="s">
        <v>7</v>
      </c>
      <c r="C3" s="3" t="s">
        <v>8</v>
      </c>
      <c r="D3" s="25" t="s">
        <v>50</v>
      </c>
      <c r="E3" s="12">
        <f>12+15</f>
        <v>27</v>
      </c>
      <c r="F3" s="11">
        <f>E3*20/E16</f>
        <v>2.6732673267326734</v>
      </c>
      <c r="G3" s="11">
        <f t="shared" si="0"/>
        <v>3</v>
      </c>
    </row>
    <row r="4" spans="1:8" x14ac:dyDescent="0.25">
      <c r="A4" s="9">
        <v>13</v>
      </c>
      <c r="B4" s="3" t="s">
        <v>9</v>
      </c>
      <c r="C4" s="3" t="s">
        <v>10</v>
      </c>
      <c r="D4" s="25" t="s">
        <v>50</v>
      </c>
      <c r="E4" s="12">
        <f>4+5</f>
        <v>9</v>
      </c>
      <c r="F4" s="11">
        <f>E4*20/E16</f>
        <v>0.8910891089108911</v>
      </c>
      <c r="G4" s="11">
        <f t="shared" si="0"/>
        <v>1</v>
      </c>
    </row>
    <row r="5" spans="1:8" x14ac:dyDescent="0.25">
      <c r="A5" s="9">
        <v>14</v>
      </c>
      <c r="B5" s="3" t="s">
        <v>11</v>
      </c>
      <c r="C5" s="3" t="s">
        <v>12</v>
      </c>
      <c r="D5" s="25" t="s">
        <v>50</v>
      </c>
      <c r="E5" s="12">
        <f>10+7</f>
        <v>17</v>
      </c>
      <c r="F5" s="11">
        <f>E5*20/E16</f>
        <v>1.6831683168316831</v>
      </c>
      <c r="G5" s="11">
        <f t="shared" si="0"/>
        <v>2</v>
      </c>
    </row>
    <row r="6" spans="1:8" x14ac:dyDescent="0.25">
      <c r="A6" s="9">
        <v>15</v>
      </c>
      <c r="B6" s="3" t="s">
        <v>13</v>
      </c>
      <c r="C6" s="3" t="s">
        <v>14</v>
      </c>
      <c r="D6" s="25" t="s">
        <v>50</v>
      </c>
      <c r="E6" s="12">
        <f>4+1</f>
        <v>5</v>
      </c>
      <c r="F6" s="11">
        <f>E6*20/E16</f>
        <v>0.49504950495049505</v>
      </c>
      <c r="G6" s="11">
        <v>1</v>
      </c>
    </row>
    <row r="7" spans="1:8" x14ac:dyDescent="0.25">
      <c r="A7" s="9">
        <v>16</v>
      </c>
      <c r="B7" s="3" t="s">
        <v>38</v>
      </c>
      <c r="C7" s="3" t="s">
        <v>39</v>
      </c>
      <c r="D7" s="25" t="s">
        <v>50</v>
      </c>
      <c r="E7" s="12">
        <f>2+0</f>
        <v>2</v>
      </c>
      <c r="F7" s="11">
        <f>E7*20/E16</f>
        <v>0.19801980198019803</v>
      </c>
      <c r="G7" s="11">
        <v>1</v>
      </c>
    </row>
    <row r="8" spans="1:8" x14ac:dyDescent="0.25">
      <c r="A8" s="9">
        <v>17</v>
      </c>
      <c r="B8" s="3" t="s">
        <v>15</v>
      </c>
      <c r="C8" s="3" t="s">
        <v>16</v>
      </c>
      <c r="D8" s="25" t="s">
        <v>50</v>
      </c>
      <c r="E8" s="12">
        <f>8+7</f>
        <v>15</v>
      </c>
      <c r="F8" s="11">
        <f>E8*20/E16</f>
        <v>1.4851485148514851</v>
      </c>
      <c r="G8" s="11">
        <f t="shared" si="0"/>
        <v>1</v>
      </c>
    </row>
    <row r="9" spans="1:8" x14ac:dyDescent="0.25">
      <c r="A9" s="9">
        <v>18</v>
      </c>
      <c r="B9" s="3" t="s">
        <v>17</v>
      </c>
      <c r="C9" s="3" t="s">
        <v>18</v>
      </c>
      <c r="D9" s="25" t="s">
        <v>50</v>
      </c>
      <c r="E9" s="12">
        <f>5+8</f>
        <v>13</v>
      </c>
      <c r="F9" s="11">
        <f>E9*20/E16</f>
        <v>1.2871287128712872</v>
      </c>
      <c r="G9" s="11">
        <f t="shared" si="0"/>
        <v>1</v>
      </c>
    </row>
    <row r="10" spans="1:8" x14ac:dyDescent="0.25">
      <c r="A10" s="9">
        <v>19</v>
      </c>
      <c r="B10" s="3" t="s">
        <v>19</v>
      </c>
      <c r="C10" s="3" t="s">
        <v>20</v>
      </c>
      <c r="D10" s="25" t="s">
        <v>50</v>
      </c>
      <c r="E10" s="12">
        <f>6+4</f>
        <v>10</v>
      </c>
      <c r="F10" s="11">
        <f>E10*20/E16</f>
        <v>0.99009900990099009</v>
      </c>
      <c r="G10" s="11">
        <f t="shared" si="0"/>
        <v>1</v>
      </c>
      <c r="H10" s="30"/>
    </row>
    <row r="11" spans="1:8" x14ac:dyDescent="0.25">
      <c r="A11" s="9">
        <v>21</v>
      </c>
      <c r="B11" s="3" t="s">
        <v>21</v>
      </c>
      <c r="C11" s="3" t="s">
        <v>22</v>
      </c>
      <c r="D11" s="25" t="s">
        <v>50</v>
      </c>
      <c r="E11" s="12">
        <f>6+2</f>
        <v>8</v>
      </c>
      <c r="F11" s="11">
        <f>E11*20/E16</f>
        <v>0.79207920792079212</v>
      </c>
      <c r="G11" s="11">
        <f t="shared" si="0"/>
        <v>1</v>
      </c>
    </row>
    <row r="12" spans="1:8" x14ac:dyDescent="0.25">
      <c r="A12" s="9">
        <v>22</v>
      </c>
      <c r="B12" s="3" t="s">
        <v>23</v>
      </c>
      <c r="C12" s="3" t="s">
        <v>24</v>
      </c>
      <c r="D12" s="25" t="s">
        <v>50</v>
      </c>
      <c r="E12" s="12">
        <f>8+9</f>
        <v>17</v>
      </c>
      <c r="F12" s="11">
        <f>E12*20/E16</f>
        <v>1.6831683168316831</v>
      </c>
      <c r="G12" s="11">
        <f t="shared" si="0"/>
        <v>2</v>
      </c>
    </row>
    <row r="13" spans="1:8" x14ac:dyDescent="0.25">
      <c r="A13" s="9">
        <v>23</v>
      </c>
      <c r="B13" s="3" t="s">
        <v>25</v>
      </c>
      <c r="C13" s="3" t="s">
        <v>26</v>
      </c>
      <c r="D13" s="25" t="s">
        <v>50</v>
      </c>
      <c r="E13" s="12">
        <f>10+2</f>
        <v>12</v>
      </c>
      <c r="F13" s="11">
        <f>E13*20/E16</f>
        <v>1.1881188118811881</v>
      </c>
      <c r="G13" s="29">
        <f>ROUND(F13,0)</f>
        <v>1</v>
      </c>
    </row>
    <row r="14" spans="1:8" x14ac:dyDescent="0.25">
      <c r="A14" s="9">
        <v>24</v>
      </c>
      <c r="B14" s="3" t="s">
        <v>27</v>
      </c>
      <c r="C14" s="3" t="s">
        <v>28</v>
      </c>
      <c r="D14" s="25" t="s">
        <v>50</v>
      </c>
      <c r="E14" s="12">
        <f>2+6</f>
        <v>8</v>
      </c>
      <c r="F14" s="11">
        <f>E14*20/E16</f>
        <v>0.79207920792079212</v>
      </c>
      <c r="G14" s="29">
        <f>ROUND(F14,0)</f>
        <v>1</v>
      </c>
    </row>
    <row r="15" spans="1:8" x14ac:dyDescent="0.25">
      <c r="A15" s="9">
        <v>25</v>
      </c>
      <c r="B15" s="3" t="s">
        <v>29</v>
      </c>
      <c r="C15" s="3" t="s">
        <v>30</v>
      </c>
      <c r="D15" s="25" t="s">
        <v>50</v>
      </c>
      <c r="E15" s="12">
        <f>17+18</f>
        <v>35</v>
      </c>
      <c r="F15" s="11">
        <f>E15*20/E16</f>
        <v>3.4653465346534653</v>
      </c>
      <c r="G15" s="29">
        <f>ROUND(F15,0)</f>
        <v>3</v>
      </c>
      <c r="H15" s="30"/>
    </row>
    <row r="16" spans="1:8" x14ac:dyDescent="0.25">
      <c r="A16" s="1"/>
      <c r="B16" s="1"/>
      <c r="C16" s="13" t="s">
        <v>37</v>
      </c>
      <c r="D16" s="1"/>
      <c r="E16" s="12">
        <f>SUM(E2:E15)</f>
        <v>202</v>
      </c>
      <c r="F16" s="11">
        <f>SUM(F2:F15)</f>
        <v>20</v>
      </c>
      <c r="G16" s="29">
        <f>SUM(G2:G15)</f>
        <v>21</v>
      </c>
    </row>
    <row r="17" spans="6:7" x14ac:dyDescent="0.25">
      <c r="F17" s="8"/>
      <c r="G17" s="8"/>
    </row>
    <row r="18" spans="6:7" x14ac:dyDescent="0.25">
      <c r="F18" s="8"/>
      <c r="G18" s="8"/>
    </row>
  </sheetData>
  <sheetProtection selectLockedCells="1" selectUnlockedCells="1"/>
  <sortState xmlns:xlrd2="http://schemas.microsoft.com/office/spreadsheetml/2017/richdata2" ref="A2:G15">
    <sortCondition ref="A2"/>
  </sortState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tabSelected="1" workbookViewId="0">
      <selection activeCell="G12" sqref="G12"/>
    </sheetView>
  </sheetViews>
  <sheetFormatPr defaultRowHeight="12.5" x14ac:dyDescent="0.25"/>
  <cols>
    <col min="1" max="1" width="6.453125" customWidth="1"/>
    <col min="2" max="2" width="8.453125" customWidth="1"/>
    <col min="3" max="3" width="41.54296875" customWidth="1"/>
    <col min="4" max="4" width="10.90625" customWidth="1"/>
    <col min="6" max="6" width="10.26953125" customWidth="1"/>
  </cols>
  <sheetData>
    <row r="1" spans="1:7" ht="13" x14ac:dyDescent="0.3">
      <c r="A1" s="4" t="s">
        <v>31</v>
      </c>
      <c r="B1" s="5" t="s">
        <v>32</v>
      </c>
      <c r="C1" s="5" t="s">
        <v>33</v>
      </c>
      <c r="D1" s="2" t="s">
        <v>3</v>
      </c>
      <c r="E1" s="6" t="s">
        <v>34</v>
      </c>
      <c r="F1" s="7" t="s">
        <v>35</v>
      </c>
      <c r="G1" s="7" t="s">
        <v>36</v>
      </c>
    </row>
    <row r="2" spans="1:7" x14ac:dyDescent="0.25">
      <c r="A2" s="9">
        <v>11</v>
      </c>
      <c r="B2" s="3" t="s">
        <v>5</v>
      </c>
      <c r="C2" s="3" t="s">
        <v>6</v>
      </c>
      <c r="D2" s="19" t="s">
        <v>51</v>
      </c>
      <c r="E2" s="10">
        <v>19</v>
      </c>
      <c r="F2" s="33">
        <f>E2*20/E16</f>
        <v>1.4448669201520912</v>
      </c>
      <c r="G2" s="31">
        <f>ROUND(F2,0)</f>
        <v>1</v>
      </c>
    </row>
    <row r="3" spans="1:7" x14ac:dyDescent="0.25">
      <c r="A3" s="9">
        <v>12</v>
      </c>
      <c r="B3" s="3" t="s">
        <v>7</v>
      </c>
      <c r="C3" s="3" t="s">
        <v>8</v>
      </c>
      <c r="D3" s="19" t="s">
        <v>51</v>
      </c>
      <c r="E3" s="12">
        <v>43</v>
      </c>
      <c r="F3" s="33">
        <f>E3*20/E16</f>
        <v>3.2699619771863118</v>
      </c>
      <c r="G3" s="31">
        <f>ROUND(F3,0)</f>
        <v>3</v>
      </c>
    </row>
    <row r="4" spans="1:7" x14ac:dyDescent="0.25">
      <c r="A4" s="9">
        <v>13</v>
      </c>
      <c r="B4" s="3" t="s">
        <v>9</v>
      </c>
      <c r="C4" s="3" t="s">
        <v>10</v>
      </c>
      <c r="D4" s="19" t="s">
        <v>51</v>
      </c>
      <c r="E4" s="12">
        <v>14</v>
      </c>
      <c r="F4" s="33">
        <f>E4*20/E16</f>
        <v>1.064638783269962</v>
      </c>
      <c r="G4" s="32">
        <f>ROUND(F4,0)</f>
        <v>1</v>
      </c>
    </row>
    <row r="5" spans="1:7" x14ac:dyDescent="0.25">
      <c r="A5" s="9">
        <v>14</v>
      </c>
      <c r="B5" s="3" t="s">
        <v>11</v>
      </c>
      <c r="C5" s="3" t="s">
        <v>12</v>
      </c>
      <c r="D5" s="19" t="s">
        <v>51</v>
      </c>
      <c r="E5" s="12">
        <v>12</v>
      </c>
      <c r="F5" s="33">
        <f>E5*20/E16</f>
        <v>0.9125475285171103</v>
      </c>
      <c r="G5" s="32">
        <f>ROUND(F5,0)</f>
        <v>1</v>
      </c>
    </row>
    <row r="6" spans="1:7" x14ac:dyDescent="0.25">
      <c r="A6" s="9">
        <v>15</v>
      </c>
      <c r="B6" s="3" t="s">
        <v>13</v>
      </c>
      <c r="C6" s="3" t="s">
        <v>14</v>
      </c>
      <c r="D6" s="19" t="s">
        <v>51</v>
      </c>
      <c r="E6" s="12">
        <v>5</v>
      </c>
      <c r="F6" s="33">
        <f>E6*20/E16</f>
        <v>0.38022813688212925</v>
      </c>
      <c r="G6" s="32">
        <v>1</v>
      </c>
    </row>
    <row r="7" spans="1:7" x14ac:dyDescent="0.25">
      <c r="A7" s="9">
        <v>16</v>
      </c>
      <c r="B7" s="3" t="s">
        <v>38</v>
      </c>
      <c r="C7" s="3" t="s">
        <v>39</v>
      </c>
      <c r="D7" s="19" t="s">
        <v>51</v>
      </c>
      <c r="E7" s="12">
        <v>4</v>
      </c>
      <c r="F7" s="33">
        <f>E7*20/E16</f>
        <v>0.30418250950570341</v>
      </c>
      <c r="G7" s="32">
        <v>1</v>
      </c>
    </row>
    <row r="8" spans="1:7" x14ac:dyDescent="0.25">
      <c r="A8" s="9">
        <v>17</v>
      </c>
      <c r="B8" s="3" t="s">
        <v>15</v>
      </c>
      <c r="C8" s="3" t="s">
        <v>16</v>
      </c>
      <c r="D8" s="19" t="s">
        <v>51</v>
      </c>
      <c r="E8" s="12">
        <v>17</v>
      </c>
      <c r="F8" s="33">
        <f>E8*20/E16</f>
        <v>1.2927756653992395</v>
      </c>
      <c r="G8" s="32">
        <f t="shared" ref="G8" si="0">ROUND(F8,0)</f>
        <v>1</v>
      </c>
    </row>
    <row r="9" spans="1:7" x14ac:dyDescent="0.25">
      <c r="A9" s="9">
        <v>18</v>
      </c>
      <c r="B9" s="3" t="s">
        <v>17</v>
      </c>
      <c r="C9" s="3" t="s">
        <v>18</v>
      </c>
      <c r="D9" s="19" t="s">
        <v>51</v>
      </c>
      <c r="E9" s="12">
        <v>19</v>
      </c>
      <c r="F9" s="33">
        <f>E9*20/E16</f>
        <v>1.4448669201520912</v>
      </c>
      <c r="G9" s="32">
        <f t="shared" ref="G9:G13" si="1">ROUND(F9,0)</f>
        <v>1</v>
      </c>
    </row>
    <row r="10" spans="1:7" x14ac:dyDescent="0.25">
      <c r="A10" s="9">
        <v>19</v>
      </c>
      <c r="B10" s="3" t="s">
        <v>19</v>
      </c>
      <c r="C10" s="3" t="s">
        <v>20</v>
      </c>
      <c r="D10" s="19" t="s">
        <v>51</v>
      </c>
      <c r="E10" s="12">
        <v>17</v>
      </c>
      <c r="F10" s="33">
        <f>E10*20/E16</f>
        <v>1.2927756653992395</v>
      </c>
      <c r="G10" s="32">
        <f t="shared" si="1"/>
        <v>1</v>
      </c>
    </row>
    <row r="11" spans="1:7" x14ac:dyDescent="0.25">
      <c r="A11" s="9">
        <v>21</v>
      </c>
      <c r="B11" s="3" t="s">
        <v>21</v>
      </c>
      <c r="C11" s="3" t="s">
        <v>22</v>
      </c>
      <c r="D11" s="19" t="s">
        <v>51</v>
      </c>
      <c r="E11" s="12">
        <v>8</v>
      </c>
      <c r="F11" s="33">
        <f>E11*20/E16</f>
        <v>0.60836501901140683</v>
      </c>
      <c r="G11" s="32">
        <f t="shared" si="1"/>
        <v>1</v>
      </c>
    </row>
    <row r="12" spans="1:7" x14ac:dyDescent="0.25">
      <c r="A12" s="9">
        <v>22</v>
      </c>
      <c r="B12" s="3" t="s">
        <v>23</v>
      </c>
      <c r="C12" s="3" t="s">
        <v>24</v>
      </c>
      <c r="D12" s="19" t="s">
        <v>51</v>
      </c>
      <c r="E12" s="12">
        <v>23</v>
      </c>
      <c r="F12" s="33">
        <f>E12*20/E16</f>
        <v>1.7490494296577948</v>
      </c>
      <c r="G12" s="32">
        <f t="shared" si="1"/>
        <v>2</v>
      </c>
    </row>
    <row r="13" spans="1:7" x14ac:dyDescent="0.25">
      <c r="A13" s="9">
        <v>23</v>
      </c>
      <c r="B13" s="3" t="s">
        <v>25</v>
      </c>
      <c r="C13" s="3" t="s">
        <v>26</v>
      </c>
      <c r="D13" s="19" t="s">
        <v>51</v>
      </c>
      <c r="E13" s="12">
        <v>17</v>
      </c>
      <c r="F13" s="33">
        <f>E13*20/E16</f>
        <v>1.2927756653992395</v>
      </c>
      <c r="G13" s="32">
        <f t="shared" si="1"/>
        <v>1</v>
      </c>
    </row>
    <row r="14" spans="1:7" x14ac:dyDescent="0.25">
      <c r="A14" s="9">
        <v>24</v>
      </c>
      <c r="B14" s="3" t="s">
        <v>27</v>
      </c>
      <c r="C14" s="3" t="s">
        <v>28</v>
      </c>
      <c r="D14" s="19" t="s">
        <v>51</v>
      </c>
      <c r="E14" s="12">
        <v>6</v>
      </c>
      <c r="F14" s="33">
        <f>E14*20/E16</f>
        <v>0.45627376425855515</v>
      </c>
      <c r="G14" s="32">
        <v>1</v>
      </c>
    </row>
    <row r="15" spans="1:7" x14ac:dyDescent="0.25">
      <c r="A15" s="9">
        <v>25</v>
      </c>
      <c r="B15" s="3" t="s">
        <v>29</v>
      </c>
      <c r="C15" s="3" t="s">
        <v>30</v>
      </c>
      <c r="D15" s="19" t="s">
        <v>51</v>
      </c>
      <c r="E15" s="12">
        <v>59</v>
      </c>
      <c r="F15" s="33">
        <f>E15*20/E16</f>
        <v>4.4866920152091252</v>
      </c>
      <c r="G15" s="32">
        <v>5</v>
      </c>
    </row>
    <row r="16" spans="1:7" x14ac:dyDescent="0.25">
      <c r="A16" s="1"/>
      <c r="B16" s="1"/>
      <c r="C16" s="13" t="s">
        <v>37</v>
      </c>
      <c r="D16" s="1"/>
      <c r="E16" s="12">
        <f>SUM(E2:E15)</f>
        <v>263</v>
      </c>
      <c r="F16" s="11">
        <f>SUM(F2:F15)</f>
        <v>20</v>
      </c>
      <c r="G16" s="29">
        <f>SUM(G2:G15)</f>
        <v>21</v>
      </c>
    </row>
    <row r="17" spans="4:7" x14ac:dyDescent="0.25">
      <c r="F17" s="8"/>
      <c r="G17" s="8"/>
    </row>
    <row r="18" spans="4:7" x14ac:dyDescent="0.25">
      <c r="F18" s="8"/>
      <c r="G18" s="8"/>
    </row>
    <row r="25" spans="4:7" x14ac:dyDescent="0.25">
      <c r="E25" s="14"/>
    </row>
    <row r="26" spans="4:7" x14ac:dyDescent="0.25">
      <c r="D26" t="s">
        <v>40</v>
      </c>
    </row>
  </sheetData>
  <sheetProtection selectLockedCells="1" selectUnlockedCells="1"/>
  <sortState xmlns:xlrd2="http://schemas.microsoft.com/office/spreadsheetml/2017/richdata2" ref="A2:G15">
    <sortCondition ref="A2"/>
  </sortState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Počty registrovaných</vt:lpstr>
      <vt:lpstr>D14</vt:lpstr>
      <vt:lpstr>D12</vt:lpstr>
      <vt:lpstr>D10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Hadraba</dc:creator>
  <cp:lastModifiedBy>Kateřina Šimáčková</cp:lastModifiedBy>
  <dcterms:created xsi:type="dcterms:W3CDTF">2020-01-21T17:24:50Z</dcterms:created>
  <dcterms:modified xsi:type="dcterms:W3CDTF">2022-12-06T12:54:42Z</dcterms:modified>
</cp:coreProperties>
</file>