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ka\Downloads\"/>
    </mc:Choice>
  </mc:AlternateContent>
  <bookViews>
    <workbookView xWindow="0" yWindow="0" windowWidth="19200" windowHeight="7300" activeTab="2"/>
  </bookViews>
  <sheets>
    <sheet name="Počty registrovaných" sheetId="1" r:id="rId1"/>
    <sheet name="H16" sheetId="2" r:id="rId2"/>
    <sheet name="H14" sheetId="3" r:id="rId3"/>
    <sheet name="H12" sheetId="4" r:id="rId4"/>
    <sheet name="H10" sheetId="5" r:id="rId5"/>
  </sheets>
  <calcPr calcId="152511"/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9" i="5"/>
  <c r="E17" i="4"/>
  <c r="E16" i="4"/>
  <c r="E15" i="4"/>
  <c r="E14" i="4"/>
  <c r="E13" i="4"/>
  <c r="E12" i="4"/>
  <c r="E11" i="4"/>
  <c r="E10" i="4"/>
  <c r="E9" i="4"/>
  <c r="E17" i="3"/>
  <c r="E16" i="3"/>
  <c r="E15" i="3"/>
  <c r="E14" i="3"/>
  <c r="E13" i="3"/>
  <c r="E12" i="3"/>
  <c r="E11" i="3"/>
  <c r="E10" i="3"/>
  <c r="E9" i="3"/>
  <c r="E17" i="2"/>
  <c r="E16" i="2"/>
  <c r="E15" i="2"/>
  <c r="E14" i="2"/>
  <c r="E13" i="2"/>
  <c r="E12" i="2"/>
  <c r="E11" i="2"/>
  <c r="E10" i="2"/>
  <c r="E9" i="2"/>
  <c r="I18" i="4" l="1"/>
  <c r="J18" i="4"/>
  <c r="J18" i="5"/>
  <c r="J18" i="3"/>
  <c r="J18" i="2"/>
  <c r="I18" i="5"/>
  <c r="I18" i="3"/>
  <c r="I18" i="2"/>
  <c r="H18" i="5"/>
  <c r="H18" i="4"/>
  <c r="H18" i="3"/>
  <c r="H18" i="2"/>
  <c r="E5" i="5"/>
  <c r="E18" i="5"/>
  <c r="E5" i="4"/>
  <c r="E18" i="4"/>
  <c r="E5" i="3"/>
  <c r="E18" i="3"/>
  <c r="E5" i="2"/>
  <c r="F10" i="2" s="1"/>
  <c r="G10" i="2" s="1"/>
  <c r="E18" i="2"/>
  <c r="H63" i="1"/>
  <c r="F16" i="2" l="1"/>
  <c r="G16" i="2" s="1"/>
  <c r="F12" i="2"/>
  <c r="G12" i="2" s="1"/>
  <c r="F14" i="5"/>
  <c r="G14" i="5" s="1"/>
  <c r="F16" i="4"/>
  <c r="G16" i="4" s="1"/>
  <c r="F11" i="5"/>
  <c r="G11" i="5" s="1"/>
  <c r="F12" i="3"/>
  <c r="G12" i="3" s="1"/>
  <c r="F17" i="5"/>
  <c r="G17" i="5" s="1"/>
  <c r="F9" i="5"/>
  <c r="G9" i="5" s="1"/>
  <c r="F13" i="5"/>
  <c r="G13" i="5" s="1"/>
  <c r="F12" i="5"/>
  <c r="G12" i="5" s="1"/>
  <c r="F16" i="5"/>
  <c r="G16" i="5" s="1"/>
  <c r="F10" i="5"/>
  <c r="G10" i="5" s="1"/>
  <c r="F15" i="5"/>
  <c r="G15" i="5" s="1"/>
  <c r="H68" i="1"/>
  <c r="H67" i="1"/>
  <c r="F10" i="4"/>
  <c r="F13" i="4"/>
  <c r="G13" i="4" s="1"/>
  <c r="F15" i="4"/>
  <c r="G15" i="4" s="1"/>
  <c r="F17" i="4"/>
  <c r="G17" i="4" s="1"/>
  <c r="F9" i="4"/>
  <c r="G9" i="4" s="1"/>
  <c r="F11" i="4"/>
  <c r="G11" i="4" s="1"/>
  <c r="F12" i="4"/>
  <c r="F14" i="4"/>
  <c r="G14" i="4" s="1"/>
  <c r="F17" i="3"/>
  <c r="G17" i="3" s="1"/>
  <c r="F11" i="3"/>
  <c r="G11" i="3" s="1"/>
  <c r="F10" i="3"/>
  <c r="G10" i="3" s="1"/>
  <c r="F9" i="3"/>
  <c r="G9" i="3" s="1"/>
  <c r="F16" i="3"/>
  <c r="G16" i="3" s="1"/>
  <c r="F15" i="3"/>
  <c r="G15" i="3" s="1"/>
  <c r="F14" i="3"/>
  <c r="G14" i="3" s="1"/>
  <c r="H66" i="1"/>
  <c r="F13" i="3"/>
  <c r="G13" i="3" s="1"/>
  <c r="F9" i="2"/>
  <c r="G9" i="2" s="1"/>
  <c r="F17" i="2"/>
  <c r="G17" i="2" s="1"/>
  <c r="F15" i="2"/>
  <c r="G15" i="2" s="1"/>
  <c r="F13" i="2"/>
  <c r="G13" i="2" s="1"/>
  <c r="F11" i="2"/>
  <c r="G11" i="2" s="1"/>
  <c r="H65" i="1"/>
  <c r="F14" i="2"/>
  <c r="G14" i="2" s="1"/>
  <c r="G18" i="3" l="1"/>
  <c r="G18" i="2"/>
  <c r="G18" i="4"/>
  <c r="G18" i="5"/>
  <c r="F18" i="5"/>
  <c r="F18" i="4"/>
  <c r="H69" i="1"/>
  <c r="F18" i="3"/>
  <c r="F18" i="2"/>
</calcChain>
</file>

<file path=xl/sharedStrings.xml><?xml version="1.0" encoding="utf-8"?>
<sst xmlns="http://schemas.openxmlformats.org/spreadsheetml/2006/main" count="403" uniqueCount="66">
  <si>
    <t>KodKraje</t>
  </si>
  <si>
    <t>ZkrKraje</t>
  </si>
  <si>
    <t>NazevKraje</t>
  </si>
  <si>
    <t>Rok</t>
  </si>
  <si>
    <t>Pocet</t>
  </si>
  <si>
    <t>PŠS</t>
  </si>
  <si>
    <t>Praha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</si>
  <si>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</si>
  <si>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</si>
  <si>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</si>
  <si>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</si>
  <si>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</si>
  <si>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</si>
  <si>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</si>
  <si>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</si>
  <si>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ŠSLK</t>
  </si>
  <si>
    <t>Šachový svaz Libereckého kraje (ŠSLK)</t>
  </si>
  <si>
    <t>KHŠS</t>
  </si>
  <si>
    <t>Královéhradecký krajský šachový svaz (KHŠS)</t>
  </si>
  <si>
    <t>kontrola:</t>
  </si>
  <si>
    <t>H16</t>
  </si>
  <si>
    <t>H14</t>
  </si>
  <si>
    <t>H12</t>
  </si>
  <si>
    <t>PDŠS</t>
  </si>
  <si>
    <t>Pardubický krajský šachový svaz (PDŠS)</t>
  </si>
  <si>
    <t>Celkový počet oprávněných</t>
  </si>
  <si>
    <t>z toho přímí postupující</t>
  </si>
  <si>
    <t>krajští přeborníci</t>
  </si>
  <si>
    <t>divoké karty (KM a pořadatel)</t>
  </si>
  <si>
    <t>na kraje zbývá</t>
  </si>
  <si>
    <t>Kód</t>
  </si>
  <si>
    <t>Zkr kraje</t>
  </si>
  <si>
    <t>Název kraje</t>
  </si>
  <si>
    <t>RokNar</t>
  </si>
  <si>
    <t>Počet</t>
  </si>
  <si>
    <t>Poměr</t>
  </si>
  <si>
    <t>Celkem</t>
  </si>
  <si>
    <t>ÚKŠS</t>
  </si>
  <si>
    <t>součet</t>
  </si>
  <si>
    <t xml:space="preserve"> </t>
  </si>
  <si>
    <t>Ústecký krajský šachový svaz (ÚKŠS)</t>
  </si>
  <si>
    <t>03+04 r.16</t>
  </si>
  <si>
    <t>04+05 r.17</t>
  </si>
  <si>
    <t>05+06 r.16</t>
  </si>
  <si>
    <t>06+07 r.17</t>
  </si>
  <si>
    <t>07 a ml. r.16</t>
  </si>
  <si>
    <t>08 a ml. r.17</t>
  </si>
  <si>
    <t>2006</t>
  </si>
  <si>
    <t>2007</t>
  </si>
  <si>
    <t>2008</t>
  </si>
  <si>
    <t>2009</t>
  </si>
  <si>
    <t>2010</t>
  </si>
  <si>
    <t>01+02 r.16</t>
  </si>
  <si>
    <t>02+03 r.17</t>
  </si>
  <si>
    <t>03+04 r.18</t>
  </si>
  <si>
    <t>05+06 r.18</t>
  </si>
  <si>
    <t>07+08 r.18</t>
  </si>
  <si>
    <t>09 a ml. r.18</t>
  </si>
  <si>
    <t>H10</t>
  </si>
  <si>
    <t>2011</t>
  </si>
  <si>
    <t>2012</t>
  </si>
  <si>
    <t>2013 a ml.</t>
  </si>
  <si>
    <t>06+07</t>
  </si>
  <si>
    <t>08+09</t>
  </si>
  <si>
    <t>10+11</t>
  </si>
  <si>
    <t>12 a mladší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</si>
</sst>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0"/>
  </numFmts>
  <fonts count="4" x14ac:knownFonts="1"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53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11"/>
      </patternFill>
    </fill>
    <fill>
      <patternFill patternType="solid">
        <fgColor indexed="44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1" fillId="0" borderId="0" xfId="0" applyFont="1" applyFill="1" applyAlignment="1"/>
    <xf numFmtId="164" fontId="0" fillId="0" borderId="0" xfId="0" applyNumberFormat="1" applyFont="1" applyFill="1" applyAlignment="1"/>
    <xf numFmtId="0" fontId="0" fillId="0" borderId="0" xfId="0" applyFont="1" applyFill="1" applyAlignment="1"/>
    <xf numFmtId="0" fontId="2" fillId="0" borderId="0" xfId="0" applyFont="1"/>
    <xf numFmtId="164" fontId="0" fillId="0" borderId="0" xfId="0" applyNumberFormat="1" applyFont="1"/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Alignment="1"/>
    <xf numFmtId="49" fontId="0" fillId="2" borderId="0" xfId="0" applyNumberFormat="1" applyFont="1" applyFill="1" applyAlignment="1"/>
    <xf numFmtId="49" fontId="0" fillId="3" borderId="0" xfId="0" applyNumberFormat="1" applyFont="1" applyFill="1" applyAlignment="1"/>
    <xf numFmtId="49" fontId="0" fillId="4" borderId="0" xfId="0" applyNumberFormat="1" applyFont="1" applyFill="1" applyAlignment="1"/>
    <xf numFmtId="49" fontId="0" fillId="5" borderId="0" xfId="0" applyNumberFormat="1" applyFont="1" applyFill="1" applyAlignment="1"/>
    <xf numFmtId="49" fontId="0" fillId="0" borderId="0" xfId="0" applyNumberFormat="1" applyFont="1"/>
    <xf numFmtId="0" fontId="0" fillId="6" borderId="0" xfId="0" applyFont="1" applyFill="1" applyBorder="1" applyAlignment="1">
      <alignment horizontal="center"/>
    </xf>
    <xf numFmtId="0" fontId="3" fillId="0" borderId="0" xfId="0" applyFont="1"/>
    <xf numFmtId="0" fontId="0" fillId="7" borderId="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1" fontId="0" fillId="0" borderId="0" xfId="0" applyNumberFormat="1"/>
    <xf numFmtId="1" fontId="0" fillId="0" borderId="0" xfId="0" applyNumberFormat="1" applyFont="1"/>
    <xf numFmtId="0" fontId="3" fillId="8" borderId="0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DEB3D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4" workbookViewId="0">
      <selection activeCell="E72" sqref="E72"/>
    </sheetView>
  </sheetViews>
  <sheetFormatPr defaultRowHeight="12.5" x14ac:dyDescent="0.25"/>
  <cols>
    <col min="1" max="1" width="9.453125" style="1" customWidth="1"/>
    <col min="2" max="2" width="8.6328125" style="1" customWidth="1"/>
    <col min="3" max="3" width="41.54296875" style="1" customWidth="1"/>
    <col min="4" max="4" width="9.36328125" style="28" customWidth="1"/>
    <col min="5" max="5" width="6.1796875" style="1" customWidth="1"/>
  </cols>
  <sheetData>
    <row r="1" spans="1:5" ht="13" x14ac:dyDescent="0.3">
      <c r="A1" s="2" t="s">
        <v>0</v>
      </c>
      <c r="B1" s="2" t="s">
        <v>1</v>
      </c>
      <c r="C1" s="2" t="s">
        <v>2</v>
      </c>
      <c r="D1" s="23" t="s">
        <v>3</v>
      </c>
      <c r="E1" s="2" t="s">
        <v>4</v>
      </c>
    </row>
    <row r="2" spans="1:5" ht="13.25" x14ac:dyDescent="0.25">
      <c r="A2" s="3">
        <v>11</v>
      </c>
      <c r="B2" s="4" t="s">
        <v>5</v>
      </c>
      <c r="C2" s="4" t="s">
        <v>6</v>
      </c>
      <c r="D2" s="24" t="s">
        <v>47</v>
      </c>
      <c r="E2" s="3">
        <v>42</v>
      </c>
    </row>
    <row r="3" spans="1:5" ht="13.25" x14ac:dyDescent="0.25">
      <c r="A3" s="3">
        <v>11</v>
      </c>
      <c r="B3" s="4" t="s">
        <v>5</v>
      </c>
      <c r="C3" s="4" t="s">
        <v>6</v>
      </c>
      <c r="D3" s="24" t="s">
        <v>48</v>
      </c>
      <c r="E3" s="3">
        <v>43</v>
      </c>
    </row>
    <row r="4" spans="1:5" ht="13.25" x14ac:dyDescent="0.25">
      <c r="A4" s="3">
        <v>11</v>
      </c>
      <c r="B4" s="4" t="s">
        <v>5</v>
      </c>
      <c r="C4" s="4" t="s">
        <v>6</v>
      </c>
      <c r="D4" s="25" t="s">
        <v>49</v>
      </c>
      <c r="E4" s="3">
        <v>70</v>
      </c>
    </row>
    <row r="5" spans="1:5" ht="13.25" x14ac:dyDescent="0.25">
      <c r="A5" s="3">
        <v>11</v>
      </c>
      <c r="B5" s="4" t="s">
        <v>5</v>
      </c>
      <c r="C5" s="4" t="s">
        <v>6</v>
      </c>
      <c r="D5" s="25" t="s">
        <v>50</v>
      </c>
      <c r="E5" s="3">
        <v>54</v>
      </c>
    </row>
    <row r="6" spans="1:5" ht="13.25" x14ac:dyDescent="0.25">
      <c r="A6" s="3">
        <v>11</v>
      </c>
      <c r="B6" s="4" t="s">
        <v>5</v>
      </c>
      <c r="C6" s="4" t="s">
        <v>6</v>
      </c>
      <c r="D6" s="26" t="s">
        <v>51</v>
      </c>
      <c r="E6" s="3">
        <v>50</v>
      </c>
    </row>
    <row r="7" spans="1:5" ht="13.25" x14ac:dyDescent="0.25">
      <c r="A7" s="3">
        <v>11</v>
      </c>
      <c r="B7" s="4" t="s">
        <v>5</v>
      </c>
      <c r="C7" s="4" t="s">
        <v>6</v>
      </c>
      <c r="D7" s="26" t="s">
        <v>59</v>
      </c>
      <c r="E7" s="3">
        <v>51</v>
      </c>
    </row>
    <row r="8" spans="1:5" ht="13.25" x14ac:dyDescent="0.25">
      <c r="A8" s="3">
        <v>11</v>
      </c>
      <c r="B8" s="4" t="s">
        <v>5</v>
      </c>
      <c r="C8" s="4" t="s">
        <v>6</v>
      </c>
      <c r="D8" s="27" t="s">
        <v>60</v>
      </c>
      <c r="E8" s="3">
        <v>23</v>
      </c>
    </row>
    <row r="9" spans="1:5" ht="13.25" x14ac:dyDescent="0.25">
      <c r="A9" s="3">
        <v>11</v>
      </c>
      <c r="B9" s="4" t="s">
        <v>5</v>
      </c>
      <c r="C9" s="4" t="s">
        <v>6</v>
      </c>
      <c r="D9" s="27" t="s">
        <v>61</v>
      </c>
      <c r="E9" s="3">
        <v>17</v>
      </c>
    </row>
    <row r="10" spans="1:5" ht="13.25" x14ac:dyDescent="0.25">
      <c r="A10" s="3">
        <v>12</v>
      </c>
      <c r="B10" s="4" t="s">
        <v>7</v>
      </c>
      <c r="C10" s="4" t="s">
        <v>8</v>
      </c>
      <c r="D10" s="24" t="s">
        <v>47</v>
      </c>
      <c r="E10" s="3">
        <v>58</v>
      </c>
    </row>
    <row r="11" spans="1:5" ht="13.25" x14ac:dyDescent="0.25">
      <c r="A11" s="3">
        <v>12</v>
      </c>
      <c r="B11" s="4" t="s">
        <v>7</v>
      </c>
      <c r="C11" s="4" t="s">
        <v>8</v>
      </c>
      <c r="D11" s="24" t="s">
        <v>48</v>
      </c>
      <c r="E11" s="3">
        <v>70</v>
      </c>
    </row>
    <row r="12" spans="1:5" ht="13.25" x14ac:dyDescent="0.25">
      <c r="A12" s="3">
        <v>12</v>
      </c>
      <c r="B12" s="4" t="s">
        <v>7</v>
      </c>
      <c r="C12" s="4" t="s">
        <v>8</v>
      </c>
      <c r="D12" s="25" t="s">
        <v>49</v>
      </c>
      <c r="E12" s="3">
        <v>73</v>
      </c>
    </row>
    <row r="13" spans="1:5" ht="13.25" x14ac:dyDescent="0.25">
      <c r="A13" s="3">
        <v>12</v>
      </c>
      <c r="B13" s="4" t="s">
        <v>7</v>
      </c>
      <c r="C13" s="4" t="s">
        <v>8</v>
      </c>
      <c r="D13" s="25" t="s">
        <v>50</v>
      </c>
      <c r="E13" s="3">
        <v>81</v>
      </c>
    </row>
    <row r="14" spans="1:5" ht="13.25" x14ac:dyDescent="0.25">
      <c r="A14" s="3">
        <v>12</v>
      </c>
      <c r="B14" s="4" t="s">
        <v>7</v>
      </c>
      <c r="C14" s="4" t="s">
        <v>8</v>
      </c>
      <c r="D14" s="26" t="s">
        <v>51</v>
      </c>
      <c r="E14" s="3">
        <v>69</v>
      </c>
    </row>
    <row r="15" spans="1:5" ht="13.25" x14ac:dyDescent="0.25">
      <c r="A15" s="3">
        <v>12</v>
      </c>
      <c r="B15" s="4" t="s">
        <v>7</v>
      </c>
      <c r="C15" s="4" t="s">
        <v>8</v>
      </c>
      <c r="D15" s="26" t="s">
        <v>59</v>
      </c>
      <c r="E15" s="3">
        <v>57</v>
      </c>
    </row>
    <row r="16" spans="1:5" ht="13.25" x14ac:dyDescent="0.25">
      <c r="A16" s="3">
        <v>12</v>
      </c>
      <c r="B16" s="4" t="s">
        <v>7</v>
      </c>
      <c r="C16" s="4" t="s">
        <v>8</v>
      </c>
      <c r="D16" s="27" t="s">
        <v>60</v>
      </c>
      <c r="E16" s="3">
        <v>33</v>
      </c>
    </row>
    <row r="17" spans="1:5" ht="13.25" x14ac:dyDescent="0.25">
      <c r="A17" s="3">
        <v>12</v>
      </c>
      <c r="B17" s="4" t="s">
        <v>7</v>
      </c>
      <c r="C17" s="4" t="s">
        <v>8</v>
      </c>
      <c r="D17" s="27" t="s">
        <v>61</v>
      </c>
      <c r="E17" s="3">
        <v>24</v>
      </c>
    </row>
    <row r="18" spans="1:5" ht="13.25" x14ac:dyDescent="0.25">
      <c r="A18" s="3">
        <v>13</v>
      </c>
      <c r="B18" s="4" t="s">
        <v>9</v>
      </c>
      <c r="C18" s="4" t="s">
        <v>10</v>
      </c>
      <c r="D18" s="24" t="s">
        <v>47</v>
      </c>
      <c r="E18" s="3">
        <v>15</v>
      </c>
    </row>
    <row r="19" spans="1:5" ht="13.25" x14ac:dyDescent="0.25">
      <c r="A19" s="3">
        <v>13</v>
      </c>
      <c r="B19" s="4" t="s">
        <v>9</v>
      </c>
      <c r="C19" s="4" t="s">
        <v>10</v>
      </c>
      <c r="D19" s="24" t="s">
        <v>48</v>
      </c>
      <c r="E19" s="3">
        <v>19</v>
      </c>
    </row>
    <row r="20" spans="1:5" ht="13.25" x14ac:dyDescent="0.25">
      <c r="A20" s="3">
        <v>13</v>
      </c>
      <c r="B20" s="4" t="s">
        <v>9</v>
      </c>
      <c r="C20" s="4" t="s">
        <v>10</v>
      </c>
      <c r="D20" s="25" t="s">
        <v>49</v>
      </c>
      <c r="E20" s="3">
        <v>24</v>
      </c>
    </row>
    <row r="21" spans="1:5" ht="13.25" x14ac:dyDescent="0.25">
      <c r="A21" s="3">
        <v>13</v>
      </c>
      <c r="B21" s="4" t="s">
        <v>9</v>
      </c>
      <c r="C21" s="4" t="s">
        <v>10</v>
      </c>
      <c r="D21" s="25" t="s">
        <v>50</v>
      </c>
      <c r="E21" s="3">
        <v>27</v>
      </c>
    </row>
    <row r="22" spans="1:5" ht="13.25" x14ac:dyDescent="0.25">
      <c r="A22" s="3">
        <v>13</v>
      </c>
      <c r="B22" s="4" t="s">
        <v>9</v>
      </c>
      <c r="C22" s="4" t="s">
        <v>10</v>
      </c>
      <c r="D22" s="26" t="s">
        <v>51</v>
      </c>
      <c r="E22" s="3">
        <v>35</v>
      </c>
    </row>
    <row r="23" spans="1:5" ht="13.25" x14ac:dyDescent="0.25">
      <c r="A23" s="3">
        <v>13</v>
      </c>
      <c r="B23" s="4" t="s">
        <v>9</v>
      </c>
      <c r="C23" s="4" t="s">
        <v>10</v>
      </c>
      <c r="D23" s="26" t="s">
        <v>59</v>
      </c>
      <c r="E23" s="3">
        <v>24</v>
      </c>
    </row>
    <row r="24" spans="1:5" ht="13.25" x14ac:dyDescent="0.25">
      <c r="A24" s="3">
        <v>13</v>
      </c>
      <c r="B24" s="4" t="s">
        <v>9</v>
      </c>
      <c r="C24" s="4" t="s">
        <v>10</v>
      </c>
      <c r="D24" s="27" t="s">
        <v>60</v>
      </c>
      <c r="E24" s="3">
        <v>46</v>
      </c>
    </row>
    <row r="25" spans="1:5" ht="13.25" x14ac:dyDescent="0.25">
      <c r="A25" s="3">
        <v>13</v>
      </c>
      <c r="B25" s="4" t="s">
        <v>9</v>
      </c>
      <c r="C25" s="4" t="s">
        <v>10</v>
      </c>
      <c r="D25" s="27" t="s">
        <v>61</v>
      </c>
      <c r="E25" s="3">
        <v>11</v>
      </c>
    </row>
    <row r="26" spans="1:5" ht="13.25" x14ac:dyDescent="0.25">
      <c r="A26" s="3">
        <v>14</v>
      </c>
      <c r="B26" s="4" t="s">
        <v>11</v>
      </c>
      <c r="C26" s="4" t="s">
        <v>12</v>
      </c>
      <c r="D26" s="24" t="s">
        <v>47</v>
      </c>
      <c r="E26" s="3">
        <v>17</v>
      </c>
    </row>
    <row r="27" spans="1:5" ht="13.25" x14ac:dyDescent="0.25">
      <c r="A27" s="3">
        <v>14</v>
      </c>
      <c r="B27" s="4" t="s">
        <v>11</v>
      </c>
      <c r="C27" s="4" t="s">
        <v>12</v>
      </c>
      <c r="D27" s="24" t="s">
        <v>48</v>
      </c>
      <c r="E27" s="3">
        <v>26</v>
      </c>
    </row>
    <row r="28" spans="1:5" ht="13.25" x14ac:dyDescent="0.25">
      <c r="A28" s="3">
        <v>14</v>
      </c>
      <c r="B28" s="4" t="s">
        <v>11</v>
      </c>
      <c r="C28" s="4" t="s">
        <v>12</v>
      </c>
      <c r="D28" s="25" t="s">
        <v>49</v>
      </c>
      <c r="E28" s="3">
        <v>32</v>
      </c>
    </row>
    <row r="29" spans="1:5" ht="13.25" x14ac:dyDescent="0.25">
      <c r="A29" s="3">
        <v>14</v>
      </c>
      <c r="B29" s="4" t="s">
        <v>11</v>
      </c>
      <c r="C29" s="4" t="s">
        <v>12</v>
      </c>
      <c r="D29" s="25" t="s">
        <v>50</v>
      </c>
      <c r="E29" s="3">
        <v>30</v>
      </c>
    </row>
    <row r="30" spans="1:5" ht="13.25" x14ac:dyDescent="0.25">
      <c r="A30" s="3">
        <v>14</v>
      </c>
      <c r="B30" s="4" t="s">
        <v>11</v>
      </c>
      <c r="C30" s="4" t="s">
        <v>12</v>
      </c>
      <c r="D30" s="26" t="s">
        <v>51</v>
      </c>
      <c r="E30" s="3">
        <v>27</v>
      </c>
    </row>
    <row r="31" spans="1:5" x14ac:dyDescent="0.25">
      <c r="A31" s="3">
        <v>14</v>
      </c>
      <c r="B31" s="4" t="s">
        <v>11</v>
      </c>
      <c r="C31" s="4" t="s">
        <v>12</v>
      </c>
      <c r="D31" s="26" t="s">
        <v>59</v>
      </c>
      <c r="E31" s="3">
        <v>27</v>
      </c>
    </row>
    <row r="32" spans="1:5" x14ac:dyDescent="0.25">
      <c r="A32" s="3">
        <v>14</v>
      </c>
      <c r="B32" s="4" t="s">
        <v>11</v>
      </c>
      <c r="C32" s="4" t="s">
        <v>12</v>
      </c>
      <c r="D32" s="27" t="s">
        <v>60</v>
      </c>
      <c r="E32" s="3">
        <v>11</v>
      </c>
    </row>
    <row r="33" spans="1:5" x14ac:dyDescent="0.25">
      <c r="A33" s="3">
        <v>14</v>
      </c>
      <c r="B33" s="4" t="s">
        <v>11</v>
      </c>
      <c r="C33" s="4" t="s">
        <v>12</v>
      </c>
      <c r="D33" s="27" t="s">
        <v>61</v>
      </c>
      <c r="E33" s="3">
        <v>8</v>
      </c>
    </row>
    <row r="34" spans="1:5" x14ac:dyDescent="0.25">
      <c r="A34" s="3">
        <v>15</v>
      </c>
      <c r="B34" s="4" t="s">
        <v>13</v>
      </c>
      <c r="C34" s="4" t="s">
        <v>14</v>
      </c>
      <c r="D34" s="24" t="s">
        <v>47</v>
      </c>
      <c r="E34" s="3">
        <v>12</v>
      </c>
    </row>
    <row r="35" spans="1:5" x14ac:dyDescent="0.25">
      <c r="A35" s="3">
        <v>15</v>
      </c>
      <c r="B35" s="4" t="s">
        <v>13</v>
      </c>
      <c r="C35" s="4" t="s">
        <v>14</v>
      </c>
      <c r="D35" s="24" t="s">
        <v>48</v>
      </c>
      <c r="E35" s="3">
        <v>17</v>
      </c>
    </row>
    <row r="36" spans="1:5" x14ac:dyDescent="0.25">
      <c r="A36" s="3">
        <v>15</v>
      </c>
      <c r="B36" s="4" t="s">
        <v>13</v>
      </c>
      <c r="C36" s="4" t="s">
        <v>14</v>
      </c>
      <c r="D36" s="25" t="s">
        <v>49</v>
      </c>
      <c r="E36" s="3">
        <v>8</v>
      </c>
    </row>
    <row r="37" spans="1:5" x14ac:dyDescent="0.25">
      <c r="A37" s="3">
        <v>15</v>
      </c>
      <c r="B37" s="4" t="s">
        <v>13</v>
      </c>
      <c r="C37" s="4" t="s">
        <v>14</v>
      </c>
      <c r="D37" s="25" t="s">
        <v>50</v>
      </c>
      <c r="E37" s="3">
        <v>24</v>
      </c>
    </row>
    <row r="38" spans="1:5" x14ac:dyDescent="0.25">
      <c r="A38" s="3">
        <v>15</v>
      </c>
      <c r="B38" s="4" t="s">
        <v>13</v>
      </c>
      <c r="C38" s="4" t="s">
        <v>14</v>
      </c>
      <c r="D38" s="26" t="s">
        <v>51</v>
      </c>
      <c r="E38" s="3">
        <v>17</v>
      </c>
    </row>
    <row r="39" spans="1:5" x14ac:dyDescent="0.25">
      <c r="A39" s="3">
        <v>15</v>
      </c>
      <c r="B39" s="4" t="s">
        <v>13</v>
      </c>
      <c r="C39" s="4" t="s">
        <v>14</v>
      </c>
      <c r="D39" s="26" t="s">
        <v>59</v>
      </c>
      <c r="E39" s="3">
        <v>12</v>
      </c>
    </row>
    <row r="40" spans="1:5" x14ac:dyDescent="0.25">
      <c r="A40" s="3">
        <v>15</v>
      </c>
      <c r="B40" s="4" t="s">
        <v>13</v>
      </c>
      <c r="C40" s="4" t="s">
        <v>14</v>
      </c>
      <c r="D40" s="27" t="s">
        <v>60</v>
      </c>
      <c r="E40" s="3">
        <v>10</v>
      </c>
    </row>
    <row r="41" spans="1:5" x14ac:dyDescent="0.25">
      <c r="A41" s="3">
        <v>15</v>
      </c>
      <c r="B41" s="4" t="s">
        <v>13</v>
      </c>
      <c r="C41" s="4" t="s">
        <v>14</v>
      </c>
      <c r="D41" s="27" t="s">
        <v>61</v>
      </c>
      <c r="E41" s="3">
        <v>4</v>
      </c>
    </row>
    <row r="42" spans="1:5" x14ac:dyDescent="0.25">
      <c r="A42" s="3">
        <v>16</v>
      </c>
      <c r="B42" s="4" t="s">
        <v>37</v>
      </c>
      <c r="C42" s="4" t="s">
        <v>40</v>
      </c>
      <c r="D42" s="24" t="s">
        <v>47</v>
      </c>
      <c r="E42" s="3">
        <v>16</v>
      </c>
    </row>
    <row r="43" spans="1:5" x14ac:dyDescent="0.25">
      <c r="A43" s="3">
        <v>16</v>
      </c>
      <c r="B43" s="4" t="s">
        <v>37</v>
      </c>
      <c r="C43" s="4" t="s">
        <v>40</v>
      </c>
      <c r="D43" s="24" t="s">
        <v>48</v>
      </c>
      <c r="E43" s="3">
        <v>25</v>
      </c>
    </row>
    <row r="44" spans="1:5" x14ac:dyDescent="0.25">
      <c r="A44" s="3">
        <v>16</v>
      </c>
      <c r="B44" s="4" t="s">
        <v>37</v>
      </c>
      <c r="C44" s="4" t="s">
        <v>40</v>
      </c>
      <c r="D44" s="25" t="s">
        <v>49</v>
      </c>
      <c r="E44" s="3">
        <v>25</v>
      </c>
    </row>
    <row r="45" spans="1:5" x14ac:dyDescent="0.25">
      <c r="A45" s="3">
        <v>16</v>
      </c>
      <c r="B45" s="4" t="s">
        <v>37</v>
      </c>
      <c r="C45" s="4" t="s">
        <v>40</v>
      </c>
      <c r="D45" s="25" t="s">
        <v>50</v>
      </c>
      <c r="E45" s="3">
        <v>26</v>
      </c>
    </row>
    <row r="46" spans="1:5" x14ac:dyDescent="0.25">
      <c r="A46" s="3">
        <v>16</v>
      </c>
      <c r="B46" s="4" t="s">
        <v>37</v>
      </c>
      <c r="C46" s="4" t="s">
        <v>40</v>
      </c>
      <c r="D46" s="26" t="s">
        <v>51</v>
      </c>
      <c r="E46" s="3">
        <v>20</v>
      </c>
    </row>
    <row r="47" spans="1:5" x14ac:dyDescent="0.25">
      <c r="A47" s="3">
        <v>16</v>
      </c>
      <c r="B47" s="4" t="s">
        <v>37</v>
      </c>
      <c r="C47" s="4" t="s">
        <v>40</v>
      </c>
      <c r="D47" s="26" t="s">
        <v>59</v>
      </c>
      <c r="E47" s="3">
        <v>15</v>
      </c>
    </row>
    <row r="48" spans="1:5" x14ac:dyDescent="0.25">
      <c r="A48" s="3">
        <v>16</v>
      </c>
      <c r="B48" s="4" t="s">
        <v>37</v>
      </c>
      <c r="C48" s="4" t="s">
        <v>40</v>
      </c>
      <c r="D48" s="27" t="s">
        <v>60</v>
      </c>
      <c r="E48" s="3">
        <v>7</v>
      </c>
    </row>
    <row r="49" spans="1:8" x14ac:dyDescent="0.25">
      <c r="A49" s="3">
        <v>16</v>
      </c>
      <c r="B49" s="4" t="s">
        <v>37</v>
      </c>
      <c r="C49" s="4" t="s">
        <v>40</v>
      </c>
      <c r="D49" s="27" t="s">
        <v>61</v>
      </c>
      <c r="E49" s="3">
        <v>4</v>
      </c>
    </row>
    <row r="50" spans="1:8" x14ac:dyDescent="0.25">
      <c r="A50" s="3">
        <v>17</v>
      </c>
      <c r="B50" s="4" t="s">
        <v>15</v>
      </c>
      <c r="C50" s="4" t="s">
        <v>16</v>
      </c>
      <c r="D50" s="24" t="s">
        <v>47</v>
      </c>
      <c r="E50" s="3">
        <v>22</v>
      </c>
    </row>
    <row r="51" spans="1:8" x14ac:dyDescent="0.25">
      <c r="A51" s="3">
        <v>17</v>
      </c>
      <c r="B51" s="4" t="s">
        <v>15</v>
      </c>
      <c r="C51" s="4" t="s">
        <v>16</v>
      </c>
      <c r="D51" s="24" t="s">
        <v>48</v>
      </c>
      <c r="E51" s="3">
        <v>33</v>
      </c>
    </row>
    <row r="52" spans="1:8" x14ac:dyDescent="0.25">
      <c r="A52" s="3">
        <v>17</v>
      </c>
      <c r="B52" s="4" t="s">
        <v>15</v>
      </c>
      <c r="C52" s="4" t="s">
        <v>16</v>
      </c>
      <c r="D52" s="25" t="s">
        <v>49</v>
      </c>
      <c r="E52" s="3">
        <v>33</v>
      </c>
    </row>
    <row r="53" spans="1:8" x14ac:dyDescent="0.25">
      <c r="A53" s="3">
        <v>17</v>
      </c>
      <c r="B53" s="4" t="s">
        <v>15</v>
      </c>
      <c r="C53" s="4" t="s">
        <v>16</v>
      </c>
      <c r="D53" s="25" t="s">
        <v>50</v>
      </c>
      <c r="E53" s="3">
        <v>58</v>
      </c>
    </row>
    <row r="54" spans="1:8" x14ac:dyDescent="0.25">
      <c r="A54" s="3">
        <v>17</v>
      </c>
      <c r="B54" s="4" t="s">
        <v>15</v>
      </c>
      <c r="C54" s="4" t="s">
        <v>16</v>
      </c>
      <c r="D54" s="26" t="s">
        <v>51</v>
      </c>
      <c r="E54" s="3">
        <v>61</v>
      </c>
    </row>
    <row r="55" spans="1:8" x14ac:dyDescent="0.25">
      <c r="A55" s="3">
        <v>17</v>
      </c>
      <c r="B55" s="4" t="s">
        <v>15</v>
      </c>
      <c r="C55" s="4" t="s">
        <v>16</v>
      </c>
      <c r="D55" s="26" t="s">
        <v>59</v>
      </c>
      <c r="E55" s="3">
        <v>47</v>
      </c>
    </row>
    <row r="56" spans="1:8" x14ac:dyDescent="0.25">
      <c r="A56" s="3">
        <v>17</v>
      </c>
      <c r="B56" s="4" t="s">
        <v>15</v>
      </c>
      <c r="C56" s="4" t="s">
        <v>16</v>
      </c>
      <c r="D56" s="27" t="s">
        <v>60</v>
      </c>
      <c r="E56" s="3">
        <v>30</v>
      </c>
    </row>
    <row r="57" spans="1:8" x14ac:dyDescent="0.25">
      <c r="A57" s="3">
        <v>17</v>
      </c>
      <c r="B57" s="4" t="s">
        <v>15</v>
      </c>
      <c r="C57" s="4" t="s">
        <v>16</v>
      </c>
      <c r="D57" s="27" t="s">
        <v>61</v>
      </c>
      <c r="E57" s="3">
        <v>11</v>
      </c>
    </row>
    <row r="58" spans="1:8" x14ac:dyDescent="0.25">
      <c r="A58" s="3">
        <v>18</v>
      </c>
      <c r="B58" s="4" t="s">
        <v>17</v>
      </c>
      <c r="C58" s="4" t="s">
        <v>18</v>
      </c>
      <c r="D58" s="24" t="s">
        <v>47</v>
      </c>
      <c r="E58" s="3">
        <v>28</v>
      </c>
    </row>
    <row r="59" spans="1:8" x14ac:dyDescent="0.25">
      <c r="A59" s="3">
        <v>18</v>
      </c>
      <c r="B59" s="4" t="s">
        <v>17</v>
      </c>
      <c r="C59" s="4" t="s">
        <v>18</v>
      </c>
      <c r="D59" s="24" t="s">
        <v>48</v>
      </c>
      <c r="E59" s="3">
        <v>25</v>
      </c>
    </row>
    <row r="60" spans="1:8" x14ac:dyDescent="0.25">
      <c r="A60" s="3">
        <v>18</v>
      </c>
      <c r="B60" s="4" t="s">
        <v>17</v>
      </c>
      <c r="C60" s="4" t="s">
        <v>18</v>
      </c>
      <c r="D60" s="25" t="s">
        <v>49</v>
      </c>
      <c r="E60" s="3">
        <v>33</v>
      </c>
    </row>
    <row r="61" spans="1:8" x14ac:dyDescent="0.25">
      <c r="A61" s="3">
        <v>18</v>
      </c>
      <c r="B61" s="4" t="s">
        <v>17</v>
      </c>
      <c r="C61" s="4" t="s">
        <v>18</v>
      </c>
      <c r="D61" s="25" t="s">
        <v>50</v>
      </c>
      <c r="E61" s="3">
        <v>33</v>
      </c>
    </row>
    <row r="62" spans="1:8" x14ac:dyDescent="0.25">
      <c r="A62" s="3">
        <v>18</v>
      </c>
      <c r="B62" s="4" t="s">
        <v>17</v>
      </c>
      <c r="C62" s="4" t="s">
        <v>18</v>
      </c>
      <c r="D62" s="26" t="s">
        <v>51</v>
      </c>
      <c r="E62" s="3">
        <v>35</v>
      </c>
    </row>
    <row r="63" spans="1:8" x14ac:dyDescent="0.25">
      <c r="A63" s="3">
        <v>18</v>
      </c>
      <c r="B63" s="4" t="s">
        <v>17</v>
      </c>
      <c r="C63" s="4" t="s">
        <v>18</v>
      </c>
      <c r="D63" s="26" t="s">
        <v>59</v>
      </c>
      <c r="E63" s="3">
        <v>27</v>
      </c>
      <c r="G63" s="5" t="s">
        <v>19</v>
      </c>
      <c r="H63" s="6">
        <f>SUM(E2:E73)</f>
        <v>2275</v>
      </c>
    </row>
    <row r="64" spans="1:8" x14ac:dyDescent="0.25">
      <c r="A64" s="3">
        <v>18</v>
      </c>
      <c r="B64" s="4" t="s">
        <v>17</v>
      </c>
      <c r="C64" s="4" t="s">
        <v>18</v>
      </c>
      <c r="D64" s="27" t="s">
        <v>60</v>
      </c>
      <c r="E64" s="3">
        <v>27</v>
      </c>
      <c r="H64" s="7"/>
    </row>
    <row r="65" spans="1:8" x14ac:dyDescent="0.25">
      <c r="A65" s="3">
        <v>18</v>
      </c>
      <c r="B65" s="4" t="s">
        <v>17</v>
      </c>
      <c r="C65" s="4" t="s">
        <v>18</v>
      </c>
      <c r="D65" s="27" t="s">
        <v>61</v>
      </c>
      <c r="E65" s="3">
        <v>12</v>
      </c>
      <c r="G65" s="5" t="s">
        <v>20</v>
      </c>
      <c r="H65" s="34">
        <f>'H16'!E18</f>
        <v>540</v>
      </c>
    </row>
    <row r="66" spans="1:8" x14ac:dyDescent="0.25">
      <c r="A66" s="3">
        <v>19</v>
      </c>
      <c r="B66" s="4" t="s">
        <v>23</v>
      </c>
      <c r="C66" s="4" t="s">
        <v>24</v>
      </c>
      <c r="D66" s="24" t="s">
        <v>47</v>
      </c>
      <c r="E66" s="3">
        <v>33</v>
      </c>
      <c r="G66" s="5" t="s">
        <v>21</v>
      </c>
      <c r="H66" s="35">
        <f>'H14'!E18</f>
        <v>740</v>
      </c>
    </row>
    <row r="67" spans="1:8" x14ac:dyDescent="0.25">
      <c r="A67" s="3">
        <v>19</v>
      </c>
      <c r="B67" s="4" t="s">
        <v>23</v>
      </c>
      <c r="C67" s="4" t="s">
        <v>24</v>
      </c>
      <c r="D67" s="24" t="s">
        <v>48</v>
      </c>
      <c r="E67" s="3">
        <v>39</v>
      </c>
      <c r="G67" s="5" t="s">
        <v>22</v>
      </c>
      <c r="H67" s="35">
        <f>'H12'!E18</f>
        <v>681</v>
      </c>
    </row>
    <row r="68" spans="1:8" x14ac:dyDescent="0.25">
      <c r="A68" s="3">
        <v>19</v>
      </c>
      <c r="B68" s="4" t="s">
        <v>23</v>
      </c>
      <c r="C68" s="4" t="s">
        <v>24</v>
      </c>
      <c r="D68" s="25" t="s">
        <v>49</v>
      </c>
      <c r="E68" s="3">
        <v>54</v>
      </c>
      <c r="G68" s="5" t="s">
        <v>58</v>
      </c>
      <c r="H68" s="35">
        <f>'H10'!E18</f>
        <v>314</v>
      </c>
    </row>
    <row r="69" spans="1:8" x14ac:dyDescent="0.25">
      <c r="A69" s="3">
        <v>19</v>
      </c>
      <c r="B69" s="4" t="s">
        <v>23</v>
      </c>
      <c r="C69" s="4" t="s">
        <v>24</v>
      </c>
      <c r="D69" s="25" t="s">
        <v>50</v>
      </c>
      <c r="E69" s="3">
        <v>55</v>
      </c>
      <c r="H69" s="1">
        <f>SUM(H65:H68)</f>
        <v>2275</v>
      </c>
    </row>
    <row r="70" spans="1:8" x14ac:dyDescent="0.25">
      <c r="A70" s="3">
        <v>19</v>
      </c>
      <c r="B70" s="4" t="s">
        <v>23</v>
      </c>
      <c r="C70" s="4" t="s">
        <v>24</v>
      </c>
      <c r="D70" s="26" t="s">
        <v>51</v>
      </c>
      <c r="E70" s="3">
        <v>56</v>
      </c>
    </row>
    <row r="71" spans="1:8" x14ac:dyDescent="0.25">
      <c r="A71" s="3">
        <v>19</v>
      </c>
      <c r="B71" s="4" t="s">
        <v>23</v>
      </c>
      <c r="C71" s="4" t="s">
        <v>24</v>
      </c>
      <c r="D71" s="26" t="s">
        <v>59</v>
      </c>
      <c r="E71" s="3">
        <v>51</v>
      </c>
    </row>
    <row r="72" spans="1:8" x14ac:dyDescent="0.25">
      <c r="A72" s="3">
        <v>19</v>
      </c>
      <c r="B72" s="4" t="s">
        <v>23</v>
      </c>
      <c r="C72" s="4" t="s">
        <v>24</v>
      </c>
      <c r="D72" s="27" t="s">
        <v>60</v>
      </c>
      <c r="E72" s="3">
        <v>29</v>
      </c>
    </row>
    <row r="73" spans="1:8" x14ac:dyDescent="0.25">
      <c r="A73" s="3">
        <v>19</v>
      </c>
      <c r="B73" s="4" t="s">
        <v>23</v>
      </c>
      <c r="C73" s="4" t="s">
        <v>24</v>
      </c>
      <c r="D73" s="27" t="s">
        <v>61</v>
      </c>
      <c r="E73" s="3">
        <v>7</v>
      </c>
    </row>
  </sheetData>
  <sheetProtection selectLockedCells="1" selectUnlockedCells="1"/>
  <pageMargins left="0.78749999999999998" right="0.78749999999999998" top="0.98402777777777772" bottom="0.98472222222222228" header="0.51180555555555551" footer="0.49236111111111114"/>
  <pageSetup paperSize="9" firstPageNumber="0" orientation="portrait" horizontalDpi="300" verticalDpi="300" r:id="rId1"/>
  <headerFooter alignWithMargins="0"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E21" sqref="E21"/>
    </sheetView>
  </sheetViews>
  <sheetFormatPr defaultRowHeight="12.5" x14ac:dyDescent="0.25"/>
  <cols>
    <col min="1" max="1" width="6.453125" style="1" customWidth="1"/>
    <col min="2" max="2" width="8.6328125" style="1" customWidth="1"/>
    <col min="3" max="3" width="41.54296875" style="1" customWidth="1"/>
    <col min="4" max="4" width="7.54296875" style="1" customWidth="1"/>
    <col min="5" max="5" width="9.1796875" style="1" customWidth="1"/>
    <col min="6" max="6" width="11.81640625" style="1" customWidth="1"/>
    <col min="7" max="7" width="9.1796875" style="1" customWidth="1"/>
    <col min="8" max="10" width="10.08984375" customWidth="1"/>
  </cols>
  <sheetData>
    <row r="1" spans="1:10" ht="13.25" x14ac:dyDescent="0.25">
      <c r="C1" s="5" t="s">
        <v>25</v>
      </c>
      <c r="E1" s="8">
        <v>50</v>
      </c>
    </row>
    <row r="2" spans="1:10" ht="13.25" x14ac:dyDescent="0.25">
      <c r="C2" s="5" t="s">
        <v>26</v>
      </c>
      <c r="E2" s="9">
        <v>12</v>
      </c>
    </row>
    <row r="3" spans="1:10" ht="13.25" x14ac:dyDescent="0.25">
      <c r="C3" s="5" t="s">
        <v>27</v>
      </c>
      <c r="E3" s="8">
        <v>9</v>
      </c>
    </row>
    <row r="4" spans="1:10" ht="13.25" x14ac:dyDescent="0.25">
      <c r="C4" s="5" t="s">
        <v>28</v>
      </c>
      <c r="E4" s="8">
        <v>2</v>
      </c>
    </row>
    <row r="5" spans="1:10" ht="13.25" x14ac:dyDescent="0.25">
      <c r="C5" s="5" t="s">
        <v>29</v>
      </c>
      <c r="E5" s="8">
        <f>E1-E2-E3-E4</f>
        <v>27</v>
      </c>
    </row>
    <row r="6" spans="1:10" ht="13.25" x14ac:dyDescent="0.25">
      <c r="E6" s="8"/>
    </row>
    <row r="8" spans="1:10" ht="13" x14ac:dyDescent="0.3">
      <c r="A8" s="10" t="s">
        <v>30</v>
      </c>
      <c r="B8" s="11" t="s">
        <v>31</v>
      </c>
      <c r="C8" s="12" t="s">
        <v>32</v>
      </c>
      <c r="D8" s="13" t="s">
        <v>33</v>
      </c>
      <c r="E8" s="14" t="s">
        <v>34</v>
      </c>
      <c r="F8" s="15" t="s">
        <v>35</v>
      </c>
      <c r="G8" s="36" t="s">
        <v>36</v>
      </c>
      <c r="H8" s="30" t="s">
        <v>52</v>
      </c>
      <c r="I8" s="30" t="s">
        <v>53</v>
      </c>
      <c r="J8" s="30" t="s">
        <v>54</v>
      </c>
    </row>
    <row r="9" spans="1:10" ht="13.25" x14ac:dyDescent="0.25">
      <c r="A9" s="16">
        <v>11</v>
      </c>
      <c r="B9" s="4" t="s">
        <v>5</v>
      </c>
      <c r="C9" s="17" t="s">
        <v>6</v>
      </c>
      <c r="D9" s="29" t="s">
        <v>62</v>
      </c>
      <c r="E9" s="7">
        <f>42+43</f>
        <v>85</v>
      </c>
      <c r="F9" s="18">
        <f>E9*E5/E18</f>
        <v>4.25</v>
      </c>
      <c r="G9" s="37">
        <f>ROUND(F9,0)</f>
        <v>4</v>
      </c>
      <c r="H9" s="7">
        <v>63</v>
      </c>
      <c r="I9" s="7">
        <v>62</v>
      </c>
      <c r="J9" s="7">
        <v>51</v>
      </c>
    </row>
    <row r="10" spans="1:10" ht="13.25" x14ac:dyDescent="0.25">
      <c r="A10" s="16">
        <v>12</v>
      </c>
      <c r="B10" s="4" t="s">
        <v>7</v>
      </c>
      <c r="C10" s="17" t="s">
        <v>8</v>
      </c>
      <c r="D10" s="29" t="s">
        <v>62</v>
      </c>
      <c r="E10" s="7">
        <f>58+70</f>
        <v>128</v>
      </c>
      <c r="F10" s="18">
        <f>E10*E5/E18</f>
        <v>6.4</v>
      </c>
      <c r="G10" s="37">
        <f t="shared" ref="G10:G17" si="0">ROUND(F10,0)</f>
        <v>6</v>
      </c>
      <c r="H10" s="7">
        <v>96</v>
      </c>
      <c r="I10" s="7">
        <v>113</v>
      </c>
      <c r="J10" s="7">
        <v>116</v>
      </c>
    </row>
    <row r="11" spans="1:10" ht="13.25" x14ac:dyDescent="0.25">
      <c r="A11" s="16">
        <v>13</v>
      </c>
      <c r="B11" s="4" t="s">
        <v>9</v>
      </c>
      <c r="C11" s="17" t="s">
        <v>10</v>
      </c>
      <c r="D11" s="29" t="s">
        <v>62</v>
      </c>
      <c r="E11" s="7">
        <f>15+19</f>
        <v>34</v>
      </c>
      <c r="F11" s="18">
        <f>E11*E5/E18</f>
        <v>1.7</v>
      </c>
      <c r="G11" s="37">
        <f t="shared" si="0"/>
        <v>2</v>
      </c>
      <c r="H11" s="7">
        <v>26</v>
      </c>
      <c r="I11" s="7">
        <v>25</v>
      </c>
      <c r="J11" s="7">
        <v>27</v>
      </c>
    </row>
    <row r="12" spans="1:10" ht="13.25" x14ac:dyDescent="0.25">
      <c r="A12" s="16">
        <v>14</v>
      </c>
      <c r="B12" s="4" t="s">
        <v>11</v>
      </c>
      <c r="C12" s="17" t="s">
        <v>12</v>
      </c>
      <c r="D12" s="29" t="s">
        <v>62</v>
      </c>
      <c r="E12" s="7">
        <f>17+26</f>
        <v>43</v>
      </c>
      <c r="F12" s="18">
        <f>E12*E5/E18</f>
        <v>2.15</v>
      </c>
      <c r="G12" s="37">
        <f t="shared" si="0"/>
        <v>2</v>
      </c>
      <c r="H12" s="7">
        <v>29</v>
      </c>
      <c r="I12" s="7">
        <v>34</v>
      </c>
      <c r="J12" s="7">
        <v>34</v>
      </c>
    </row>
    <row r="13" spans="1:10" ht="13.25" x14ac:dyDescent="0.25">
      <c r="A13" s="16">
        <v>15</v>
      </c>
      <c r="B13" s="4" t="s">
        <v>13</v>
      </c>
      <c r="C13" s="17" t="s">
        <v>14</v>
      </c>
      <c r="D13" s="29" t="s">
        <v>62</v>
      </c>
      <c r="E13" s="7">
        <f>12+17</f>
        <v>29</v>
      </c>
      <c r="F13" s="18">
        <f>E13*E5/E18</f>
        <v>1.45</v>
      </c>
      <c r="G13" s="37">
        <f t="shared" si="0"/>
        <v>1</v>
      </c>
      <c r="H13" s="7">
        <v>15</v>
      </c>
      <c r="I13" s="7">
        <v>14</v>
      </c>
      <c r="J13" s="7">
        <v>13</v>
      </c>
    </row>
    <row r="14" spans="1:10" ht="13.25" x14ac:dyDescent="0.25">
      <c r="A14" s="16">
        <v>16</v>
      </c>
      <c r="B14" s="4" t="s">
        <v>37</v>
      </c>
      <c r="C14" s="17" t="s">
        <v>40</v>
      </c>
      <c r="D14" s="29" t="s">
        <v>62</v>
      </c>
      <c r="E14" s="7">
        <f>16+25</f>
        <v>41</v>
      </c>
      <c r="F14" s="18">
        <f>E14*E5/E18</f>
        <v>2.0499999999999998</v>
      </c>
      <c r="G14" s="37">
        <f t="shared" si="0"/>
        <v>2</v>
      </c>
      <c r="H14" s="7">
        <v>37</v>
      </c>
      <c r="I14" s="7">
        <v>34</v>
      </c>
      <c r="J14" s="7">
        <v>31</v>
      </c>
    </row>
    <row r="15" spans="1:10" ht="13.25" x14ac:dyDescent="0.25">
      <c r="A15" s="16">
        <v>17</v>
      </c>
      <c r="B15" s="4" t="s">
        <v>15</v>
      </c>
      <c r="C15" s="17" t="s">
        <v>16</v>
      </c>
      <c r="D15" s="29" t="s">
        <v>62</v>
      </c>
      <c r="E15" s="7">
        <f>22+33</f>
        <v>55</v>
      </c>
      <c r="F15" s="18">
        <f>E15*E5/E18</f>
        <v>2.75</v>
      </c>
      <c r="G15" s="37">
        <f t="shared" si="0"/>
        <v>3</v>
      </c>
      <c r="H15" s="7">
        <v>50</v>
      </c>
      <c r="I15" s="7">
        <v>47</v>
      </c>
      <c r="J15" s="7">
        <v>49</v>
      </c>
    </row>
    <row r="16" spans="1:10" ht="13.25" x14ac:dyDescent="0.25">
      <c r="A16" s="16">
        <v>18</v>
      </c>
      <c r="B16" s="4" t="s">
        <v>17</v>
      </c>
      <c r="C16" s="17" t="s">
        <v>18</v>
      </c>
      <c r="D16" s="29" t="s">
        <v>62</v>
      </c>
      <c r="E16" s="7">
        <f>28+25</f>
        <v>53</v>
      </c>
      <c r="F16" s="18">
        <f>E16*E5/E18</f>
        <v>2.65</v>
      </c>
      <c r="G16" s="37">
        <f t="shared" si="0"/>
        <v>3</v>
      </c>
      <c r="H16" s="7">
        <v>45</v>
      </c>
      <c r="I16" s="7">
        <v>41</v>
      </c>
      <c r="J16" s="7">
        <v>55</v>
      </c>
    </row>
    <row r="17" spans="1:10" ht="13.25" x14ac:dyDescent="0.25">
      <c r="A17" s="16">
        <v>19</v>
      </c>
      <c r="B17" s="4" t="s">
        <v>23</v>
      </c>
      <c r="C17" s="17" t="s">
        <v>24</v>
      </c>
      <c r="D17" s="29" t="s">
        <v>62</v>
      </c>
      <c r="E17" s="7">
        <f>33+39</f>
        <v>72</v>
      </c>
      <c r="F17" s="18">
        <f>E17*E5/E18</f>
        <v>3.6</v>
      </c>
      <c r="G17" s="37">
        <f t="shared" si="0"/>
        <v>4</v>
      </c>
      <c r="H17" s="7">
        <v>67</v>
      </c>
      <c r="I17" s="7">
        <v>69</v>
      </c>
      <c r="J17" s="7">
        <v>64</v>
      </c>
    </row>
    <row r="18" spans="1:10" ht="13.25" x14ac:dyDescent="0.25">
      <c r="C18" s="20" t="s">
        <v>38</v>
      </c>
      <c r="D18" s="21"/>
      <c r="E18" s="7">
        <f t="shared" ref="E18:J18" si="1">SUM(E9:E17)</f>
        <v>540</v>
      </c>
      <c r="F18" s="19">
        <f t="shared" si="1"/>
        <v>27</v>
      </c>
      <c r="G18" s="19">
        <f t="shared" si="1"/>
        <v>27</v>
      </c>
      <c r="H18" s="7">
        <f t="shared" si="1"/>
        <v>428</v>
      </c>
      <c r="I18" s="7">
        <f t="shared" si="1"/>
        <v>439</v>
      </c>
      <c r="J18" s="7">
        <f t="shared" si="1"/>
        <v>440</v>
      </c>
    </row>
    <row r="20" spans="1:10" ht="13.25" x14ac:dyDescent="0.25">
      <c r="C20"/>
    </row>
    <row r="23" spans="1:10" ht="13.25" x14ac:dyDescent="0.25">
      <c r="J23" t="s">
        <v>39</v>
      </c>
    </row>
    <row r="24" spans="1:10" ht="13.25" x14ac:dyDescent="0.25">
      <c r="C24" s="5" t="s">
        <v>39</v>
      </c>
    </row>
    <row r="34" spans="7:7" x14ac:dyDescent="0.25">
      <c r="G34" s="5" t="s">
        <v>39</v>
      </c>
    </row>
  </sheetData>
  <sheetProtection selectLockedCells="1" selectUnlockedCells="1"/>
  <pageMargins left="0.70866141732283472" right="0.7086614173228347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27" sqref="C27"/>
    </sheetView>
  </sheetViews>
  <sheetFormatPr defaultRowHeight="12.5" x14ac:dyDescent="0.25"/>
  <cols>
    <col min="1" max="1" width="6.453125" style="1" customWidth="1"/>
    <col min="2" max="2" width="8.6328125" style="1" customWidth="1"/>
    <col min="3" max="3" width="41.54296875" style="1" customWidth="1"/>
    <col min="4" max="4" width="7.54296875" style="1" customWidth="1"/>
    <col min="5" max="5" width="9.1796875" style="1" customWidth="1"/>
    <col min="6" max="6" width="11.81640625" style="1" customWidth="1"/>
    <col min="7" max="7" width="9.1796875" style="1" customWidth="1"/>
    <col min="8" max="8" width="10.36328125" customWidth="1"/>
    <col min="9" max="9" width="10" customWidth="1"/>
    <col min="10" max="10" width="10.08984375" customWidth="1"/>
  </cols>
  <sheetData>
    <row r="1" spans="1:10" ht="13.25" x14ac:dyDescent="0.25">
      <c r="C1" s="5" t="s">
        <v>25</v>
      </c>
      <c r="E1" s="8">
        <v>50</v>
      </c>
    </row>
    <row r="2" spans="1:10" ht="13.25" x14ac:dyDescent="0.25">
      <c r="C2" s="5" t="s">
        <v>26</v>
      </c>
      <c r="E2" s="8">
        <v>14</v>
      </c>
    </row>
    <row r="3" spans="1:10" ht="13.25" x14ac:dyDescent="0.25">
      <c r="C3" s="5" t="s">
        <v>27</v>
      </c>
      <c r="E3" s="8">
        <v>9</v>
      </c>
    </row>
    <row r="4" spans="1:10" ht="13.25" x14ac:dyDescent="0.25">
      <c r="C4" s="5" t="s">
        <v>28</v>
      </c>
      <c r="E4" s="8">
        <v>2</v>
      </c>
    </row>
    <row r="5" spans="1:10" ht="13.25" x14ac:dyDescent="0.25">
      <c r="C5" s="5" t="s">
        <v>29</v>
      </c>
      <c r="E5" s="8">
        <f>E1-E2-E3-E4</f>
        <v>25</v>
      </c>
    </row>
    <row r="8" spans="1:10" ht="13" x14ac:dyDescent="0.3">
      <c r="A8" s="10" t="s">
        <v>30</v>
      </c>
      <c r="B8" s="11" t="s">
        <v>31</v>
      </c>
      <c r="C8" s="12" t="s">
        <v>32</v>
      </c>
      <c r="D8" s="13" t="s">
        <v>33</v>
      </c>
      <c r="E8" s="14" t="s">
        <v>34</v>
      </c>
      <c r="F8" s="15" t="s">
        <v>35</v>
      </c>
      <c r="G8" s="36" t="s">
        <v>36</v>
      </c>
      <c r="H8" s="30" t="s">
        <v>41</v>
      </c>
      <c r="I8" s="30" t="s">
        <v>42</v>
      </c>
      <c r="J8" s="30" t="s">
        <v>55</v>
      </c>
    </row>
    <row r="9" spans="1:10" ht="13.25" x14ac:dyDescent="0.25">
      <c r="A9" s="16">
        <v>11</v>
      </c>
      <c r="B9" s="4" t="s">
        <v>5</v>
      </c>
      <c r="C9" s="17" t="s">
        <v>6</v>
      </c>
      <c r="D9" s="32" t="s">
        <v>63</v>
      </c>
      <c r="E9" s="7">
        <f>70+54</f>
        <v>124</v>
      </c>
      <c r="F9" s="18">
        <f>E9*E5/E18</f>
        <v>4.1891891891891895</v>
      </c>
      <c r="G9" s="37">
        <f>ROUND(F9,0)</f>
        <v>4</v>
      </c>
      <c r="H9" s="7">
        <v>50</v>
      </c>
      <c r="I9" s="7">
        <v>70</v>
      </c>
      <c r="J9" s="7">
        <v>90</v>
      </c>
    </row>
    <row r="10" spans="1:10" ht="13.25" x14ac:dyDescent="0.25">
      <c r="A10" s="16">
        <v>12</v>
      </c>
      <c r="B10" s="4" t="s">
        <v>7</v>
      </c>
      <c r="C10" s="17" t="s">
        <v>8</v>
      </c>
      <c r="D10" s="32" t="s">
        <v>63</v>
      </c>
      <c r="E10" s="7">
        <f>73+81</f>
        <v>154</v>
      </c>
      <c r="F10" s="18">
        <f>E10*E5/E18</f>
        <v>5.2027027027027026</v>
      </c>
      <c r="G10" s="37">
        <f t="shared" ref="G10:G17" si="0">ROUND(F10,0)</f>
        <v>5</v>
      </c>
      <c r="H10" s="7">
        <v>133</v>
      </c>
      <c r="I10" s="7">
        <v>163</v>
      </c>
      <c r="J10" s="7">
        <v>146</v>
      </c>
    </row>
    <row r="11" spans="1:10" ht="13.25" x14ac:dyDescent="0.25">
      <c r="A11" s="16">
        <v>13</v>
      </c>
      <c r="B11" s="4" t="s">
        <v>9</v>
      </c>
      <c r="C11" s="17" t="s">
        <v>10</v>
      </c>
      <c r="D11" s="32" t="s">
        <v>63</v>
      </c>
      <c r="E11" s="7">
        <f>24+27</f>
        <v>51</v>
      </c>
      <c r="F11" s="18">
        <f>E11*E5/E18</f>
        <v>1.722972972972973</v>
      </c>
      <c r="G11" s="37">
        <f t="shared" si="0"/>
        <v>2</v>
      </c>
      <c r="H11" s="7">
        <v>38</v>
      </c>
      <c r="I11" s="7">
        <v>44</v>
      </c>
      <c r="J11" s="7">
        <v>48</v>
      </c>
    </row>
    <row r="12" spans="1:10" ht="13.25" x14ac:dyDescent="0.25">
      <c r="A12" s="16">
        <v>14</v>
      </c>
      <c r="B12" s="4" t="s">
        <v>11</v>
      </c>
      <c r="C12" s="17" t="s">
        <v>12</v>
      </c>
      <c r="D12" s="32" t="s">
        <v>63</v>
      </c>
      <c r="E12" s="7">
        <f>32+30</f>
        <v>62</v>
      </c>
      <c r="F12" s="18">
        <f>E12*E5/E18</f>
        <v>2.0945945945945947</v>
      </c>
      <c r="G12" s="37">
        <f t="shared" si="0"/>
        <v>2</v>
      </c>
      <c r="H12" s="7">
        <v>45</v>
      </c>
      <c r="I12" s="7">
        <v>44</v>
      </c>
      <c r="J12" s="7">
        <v>44</v>
      </c>
    </row>
    <row r="13" spans="1:10" ht="13.25" x14ac:dyDescent="0.25">
      <c r="A13" s="16">
        <v>15</v>
      </c>
      <c r="B13" s="4" t="s">
        <v>13</v>
      </c>
      <c r="C13" s="17" t="s">
        <v>14</v>
      </c>
      <c r="D13" s="32" t="s">
        <v>63</v>
      </c>
      <c r="E13" s="7">
        <f>8+24</f>
        <v>32</v>
      </c>
      <c r="F13" s="18">
        <f>E13*E5/E18</f>
        <v>1.0810810810810811</v>
      </c>
      <c r="G13" s="37">
        <f t="shared" si="0"/>
        <v>1</v>
      </c>
      <c r="H13" s="7">
        <v>15</v>
      </c>
      <c r="I13" s="7">
        <v>22</v>
      </c>
      <c r="J13" s="7">
        <v>25</v>
      </c>
    </row>
    <row r="14" spans="1:10" ht="13.25" x14ac:dyDescent="0.25">
      <c r="A14" s="16">
        <v>16</v>
      </c>
      <c r="B14" s="4" t="s">
        <v>37</v>
      </c>
      <c r="C14" s="17" t="s">
        <v>40</v>
      </c>
      <c r="D14" s="32" t="s">
        <v>63</v>
      </c>
      <c r="E14" s="7">
        <f>25+26</f>
        <v>51</v>
      </c>
      <c r="F14" s="18">
        <f>E14*E5/E18</f>
        <v>1.722972972972973</v>
      </c>
      <c r="G14" s="37">
        <f t="shared" si="0"/>
        <v>2</v>
      </c>
      <c r="H14" s="7">
        <v>35</v>
      </c>
      <c r="I14" s="7">
        <v>39</v>
      </c>
      <c r="J14" s="7">
        <v>40</v>
      </c>
    </row>
    <row r="15" spans="1:10" ht="13.25" x14ac:dyDescent="0.25">
      <c r="A15" s="16">
        <v>17</v>
      </c>
      <c r="B15" s="4" t="s">
        <v>15</v>
      </c>
      <c r="C15" s="17" t="s">
        <v>16</v>
      </c>
      <c r="D15" s="32" t="s">
        <v>63</v>
      </c>
      <c r="E15" s="7">
        <f>33+58</f>
        <v>91</v>
      </c>
      <c r="F15" s="18">
        <f>E15*E5/E18</f>
        <v>3.0743243243243241</v>
      </c>
      <c r="G15" s="37">
        <f t="shared" si="0"/>
        <v>3</v>
      </c>
      <c r="H15" s="7">
        <v>49</v>
      </c>
      <c r="I15" s="7">
        <v>62</v>
      </c>
      <c r="J15" s="7">
        <v>58</v>
      </c>
    </row>
    <row r="16" spans="1:10" ht="13.25" x14ac:dyDescent="0.25">
      <c r="A16" s="16">
        <v>18</v>
      </c>
      <c r="B16" s="4" t="s">
        <v>17</v>
      </c>
      <c r="C16" s="17" t="s">
        <v>18</v>
      </c>
      <c r="D16" s="32" t="s">
        <v>63</v>
      </c>
      <c r="E16" s="7">
        <f>33+33</f>
        <v>66</v>
      </c>
      <c r="F16" s="18">
        <f>E16*E5/E18</f>
        <v>2.2297297297297298</v>
      </c>
      <c r="G16" s="37">
        <f t="shared" si="0"/>
        <v>2</v>
      </c>
      <c r="H16" s="7">
        <v>39</v>
      </c>
      <c r="I16" s="7">
        <v>66</v>
      </c>
      <c r="J16" s="7">
        <v>66</v>
      </c>
    </row>
    <row r="17" spans="1:10" ht="13.25" x14ac:dyDescent="0.25">
      <c r="A17" s="16">
        <v>19</v>
      </c>
      <c r="B17" s="4" t="s">
        <v>23</v>
      </c>
      <c r="C17" s="17" t="s">
        <v>24</v>
      </c>
      <c r="D17" s="32" t="s">
        <v>63</v>
      </c>
      <c r="E17" s="7">
        <f>54+55</f>
        <v>109</v>
      </c>
      <c r="F17" s="18">
        <f>E17*E5/E18</f>
        <v>3.6824324324324325</v>
      </c>
      <c r="G17" s="37">
        <f t="shared" si="0"/>
        <v>4</v>
      </c>
      <c r="H17" s="7">
        <v>70</v>
      </c>
      <c r="I17" s="7">
        <v>71</v>
      </c>
      <c r="J17" s="7">
        <v>69</v>
      </c>
    </row>
    <row r="18" spans="1:10" ht="13.25" x14ac:dyDescent="0.25">
      <c r="C18" s="20" t="s">
        <v>38</v>
      </c>
      <c r="D18" s="21"/>
      <c r="E18" s="7">
        <f t="shared" ref="E18:J18" si="1">SUM(E9:E17)</f>
        <v>740</v>
      </c>
      <c r="F18" s="19">
        <f t="shared" si="1"/>
        <v>24.999999999999996</v>
      </c>
      <c r="G18" s="19">
        <f t="shared" si="1"/>
        <v>25</v>
      </c>
      <c r="H18" s="7">
        <f t="shared" si="1"/>
        <v>474</v>
      </c>
      <c r="I18" s="7">
        <f t="shared" si="1"/>
        <v>581</v>
      </c>
      <c r="J18" s="7">
        <f t="shared" si="1"/>
        <v>586</v>
      </c>
    </row>
  </sheetData>
  <sheetProtection selectLockedCells="1" selectUnlockedCells="1"/>
  <pageMargins left="0.70866141732283472" right="0.7086614173228347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B1" workbookViewId="0">
      <selection activeCell="G12" sqref="G12:G18"/>
    </sheetView>
  </sheetViews>
  <sheetFormatPr defaultRowHeight="12.5" x14ac:dyDescent="0.25"/>
  <cols>
    <col min="1" max="1" width="6.453125" style="1" customWidth="1"/>
    <col min="2" max="2" width="8.6328125" style="1" customWidth="1"/>
    <col min="3" max="3" width="41.54296875" style="1" customWidth="1"/>
    <col min="4" max="4" width="7.54296875" style="1" customWidth="1"/>
    <col min="5" max="5" width="9.1796875" style="1" customWidth="1"/>
    <col min="6" max="6" width="11.81640625" style="1" customWidth="1"/>
    <col min="7" max="7" width="9.1796875" style="1" customWidth="1"/>
    <col min="8" max="8" width="10.1796875" customWidth="1"/>
    <col min="9" max="9" width="9.6328125" customWidth="1"/>
    <col min="10" max="10" width="10.08984375" customWidth="1"/>
  </cols>
  <sheetData>
    <row r="1" spans="1:10" ht="13.25" x14ac:dyDescent="0.25">
      <c r="C1" s="5" t="s">
        <v>25</v>
      </c>
      <c r="E1" s="8">
        <v>50</v>
      </c>
    </row>
    <row r="2" spans="1:10" ht="13.25" x14ac:dyDescent="0.25">
      <c r="C2" s="5" t="s">
        <v>26</v>
      </c>
      <c r="E2" s="8">
        <v>20</v>
      </c>
    </row>
    <row r="3" spans="1:10" ht="13.25" x14ac:dyDescent="0.25">
      <c r="C3" s="5" t="s">
        <v>27</v>
      </c>
      <c r="E3" s="8">
        <v>9</v>
      </c>
    </row>
    <row r="4" spans="1:10" ht="13.25" x14ac:dyDescent="0.25">
      <c r="C4" s="5" t="s">
        <v>28</v>
      </c>
      <c r="E4" s="8">
        <v>2</v>
      </c>
    </row>
    <row r="5" spans="1:10" ht="13.25" x14ac:dyDescent="0.25">
      <c r="C5" s="5" t="s">
        <v>29</v>
      </c>
      <c r="E5" s="8">
        <f>E1-E2-E3-E4</f>
        <v>19</v>
      </c>
    </row>
    <row r="8" spans="1:10" ht="13" x14ac:dyDescent="0.3">
      <c r="A8" s="10" t="s">
        <v>30</v>
      </c>
      <c r="B8" s="11" t="s">
        <v>31</v>
      </c>
      <c r="C8" s="12" t="s">
        <v>32</v>
      </c>
      <c r="D8" s="13" t="s">
        <v>33</v>
      </c>
      <c r="E8" s="14" t="s">
        <v>34</v>
      </c>
      <c r="F8" s="15" t="s">
        <v>35</v>
      </c>
      <c r="G8" s="36" t="s">
        <v>36</v>
      </c>
      <c r="H8" s="30" t="s">
        <v>43</v>
      </c>
      <c r="I8" s="30" t="s">
        <v>44</v>
      </c>
      <c r="J8" s="30" t="s">
        <v>56</v>
      </c>
    </row>
    <row r="9" spans="1:10" ht="13.25" x14ac:dyDescent="0.25">
      <c r="A9" s="16">
        <v>11</v>
      </c>
      <c r="B9" s="4" t="s">
        <v>5</v>
      </c>
      <c r="C9" s="17" t="s">
        <v>6</v>
      </c>
      <c r="D9" s="31" t="s">
        <v>64</v>
      </c>
      <c r="E9" s="7">
        <f>50+51</f>
        <v>101</v>
      </c>
      <c r="F9" s="18">
        <f>E9*E5/E18</f>
        <v>2.8179148311306901</v>
      </c>
      <c r="G9" s="37">
        <f>ROUND(F9,0)</f>
        <v>3</v>
      </c>
      <c r="H9" s="7">
        <v>78</v>
      </c>
      <c r="I9" s="7">
        <v>65</v>
      </c>
      <c r="J9" s="7">
        <v>73</v>
      </c>
    </row>
    <row r="10" spans="1:10" ht="13.25" x14ac:dyDescent="0.25">
      <c r="A10" s="16">
        <v>12</v>
      </c>
      <c r="B10" s="4" t="s">
        <v>7</v>
      </c>
      <c r="C10" s="17" t="s">
        <v>8</v>
      </c>
      <c r="D10" s="31" t="s">
        <v>64</v>
      </c>
      <c r="E10" s="7">
        <f>69+57</f>
        <v>126</v>
      </c>
      <c r="F10" s="18">
        <f>E10*E5/E18</f>
        <v>3.515418502202643</v>
      </c>
      <c r="G10" s="37">
        <v>3</v>
      </c>
      <c r="H10" s="7">
        <v>129</v>
      </c>
      <c r="I10" s="7">
        <v>127</v>
      </c>
      <c r="J10" s="7">
        <v>130</v>
      </c>
    </row>
    <row r="11" spans="1:10" ht="13.25" x14ac:dyDescent="0.25">
      <c r="A11" s="16">
        <v>13</v>
      </c>
      <c r="B11" s="4" t="s">
        <v>9</v>
      </c>
      <c r="C11" s="17" t="s">
        <v>10</v>
      </c>
      <c r="D11" s="31" t="s">
        <v>64</v>
      </c>
      <c r="E11" s="7">
        <f>35+24</f>
        <v>59</v>
      </c>
      <c r="F11" s="18">
        <f>E11*E5/E18</f>
        <v>1.646108663729809</v>
      </c>
      <c r="G11" s="37">
        <f t="shared" ref="G11:G17" si="0">ROUND(F11,0)</f>
        <v>2</v>
      </c>
      <c r="H11" s="7">
        <v>49</v>
      </c>
      <c r="I11" s="7">
        <v>45</v>
      </c>
      <c r="J11" s="7">
        <v>68</v>
      </c>
    </row>
    <row r="12" spans="1:10" ht="13.25" x14ac:dyDescent="0.25">
      <c r="A12" s="16">
        <v>14</v>
      </c>
      <c r="B12" s="4" t="s">
        <v>11</v>
      </c>
      <c r="C12" s="17" t="s">
        <v>12</v>
      </c>
      <c r="D12" s="31" t="s">
        <v>64</v>
      </c>
      <c r="E12" s="7">
        <f>27+27</f>
        <v>54</v>
      </c>
      <c r="F12" s="18">
        <f>E12*E5/E18</f>
        <v>1.5066079295154184</v>
      </c>
      <c r="G12" s="37">
        <v>1</v>
      </c>
      <c r="H12" s="7">
        <v>36</v>
      </c>
      <c r="I12" s="7">
        <v>35</v>
      </c>
      <c r="J12" s="7">
        <v>36</v>
      </c>
    </row>
    <row r="13" spans="1:10" ht="13.25" x14ac:dyDescent="0.25">
      <c r="A13" s="16">
        <v>15</v>
      </c>
      <c r="B13" s="4" t="s">
        <v>13</v>
      </c>
      <c r="C13" s="17" t="s">
        <v>14</v>
      </c>
      <c r="D13" s="31" t="s">
        <v>64</v>
      </c>
      <c r="E13" s="7">
        <f>17+12</f>
        <v>29</v>
      </c>
      <c r="F13" s="18">
        <f>E13*E5/E18</f>
        <v>0.80910425844346545</v>
      </c>
      <c r="G13" s="37">
        <f t="shared" si="0"/>
        <v>1</v>
      </c>
      <c r="H13" s="7">
        <v>22</v>
      </c>
      <c r="I13" s="7">
        <v>41</v>
      </c>
      <c r="J13" s="7">
        <v>37</v>
      </c>
    </row>
    <row r="14" spans="1:10" ht="13.25" x14ac:dyDescent="0.25">
      <c r="A14" s="16">
        <v>16</v>
      </c>
      <c r="B14" s="4" t="s">
        <v>37</v>
      </c>
      <c r="C14" s="17" t="s">
        <v>40</v>
      </c>
      <c r="D14" s="31" t="s">
        <v>64</v>
      </c>
      <c r="E14" s="7">
        <f>20+15</f>
        <v>35</v>
      </c>
      <c r="F14" s="18">
        <f>E14*E5/E18</f>
        <v>0.97650513950073425</v>
      </c>
      <c r="G14" s="37">
        <f t="shared" si="0"/>
        <v>1</v>
      </c>
      <c r="H14" s="7">
        <v>35</v>
      </c>
      <c r="I14" s="7">
        <v>46</v>
      </c>
      <c r="J14" s="7">
        <v>57</v>
      </c>
    </row>
    <row r="15" spans="1:10" ht="13.25" x14ac:dyDescent="0.25">
      <c r="A15" s="16">
        <v>17</v>
      </c>
      <c r="B15" s="4" t="s">
        <v>15</v>
      </c>
      <c r="C15" s="17" t="s">
        <v>16</v>
      </c>
      <c r="D15" s="31" t="s">
        <v>64</v>
      </c>
      <c r="E15" s="7">
        <f>61+47</f>
        <v>108</v>
      </c>
      <c r="F15" s="18">
        <f>E15*E5/E18</f>
        <v>3.0132158590308369</v>
      </c>
      <c r="G15" s="37">
        <f t="shared" si="0"/>
        <v>3</v>
      </c>
      <c r="H15" s="7">
        <v>40</v>
      </c>
      <c r="I15" s="7">
        <v>57</v>
      </c>
      <c r="J15" s="7">
        <v>83</v>
      </c>
    </row>
    <row r="16" spans="1:10" ht="13.25" x14ac:dyDescent="0.25">
      <c r="A16" s="16">
        <v>18</v>
      </c>
      <c r="B16" s="4" t="s">
        <v>17</v>
      </c>
      <c r="C16" s="17" t="s">
        <v>18</v>
      </c>
      <c r="D16" s="31" t="s">
        <v>64</v>
      </c>
      <c r="E16" s="7">
        <f>35+27</f>
        <v>62</v>
      </c>
      <c r="F16" s="18">
        <f>E16*E5/E18</f>
        <v>1.7298091042584434</v>
      </c>
      <c r="G16" s="37">
        <f t="shared" si="0"/>
        <v>2</v>
      </c>
      <c r="H16" s="7">
        <v>48</v>
      </c>
      <c r="I16" s="7">
        <v>52</v>
      </c>
      <c r="J16" s="7">
        <v>54</v>
      </c>
    </row>
    <row r="17" spans="1:10" ht="13.25" x14ac:dyDescent="0.25">
      <c r="A17" s="16">
        <v>19</v>
      </c>
      <c r="B17" s="4" t="s">
        <v>23</v>
      </c>
      <c r="C17" s="17" t="s">
        <v>24</v>
      </c>
      <c r="D17" s="31" t="s">
        <v>64</v>
      </c>
      <c r="E17" s="7">
        <f>56+51</f>
        <v>107</v>
      </c>
      <c r="F17" s="18">
        <f>E17*E5/E18</f>
        <v>2.9853157121879588</v>
      </c>
      <c r="G17" s="37">
        <f t="shared" si="0"/>
        <v>3</v>
      </c>
      <c r="H17" s="7">
        <v>69</v>
      </c>
      <c r="I17" s="7">
        <v>78</v>
      </c>
      <c r="J17" s="7">
        <v>84</v>
      </c>
    </row>
    <row r="18" spans="1:10" ht="13.25" x14ac:dyDescent="0.25">
      <c r="C18" s="20" t="s">
        <v>38</v>
      </c>
      <c r="D18" s="21"/>
      <c r="E18" s="7">
        <f t="shared" ref="E18:J18" si="1">SUM(E9:E17)</f>
        <v>681</v>
      </c>
      <c r="F18" s="19">
        <f t="shared" si="1"/>
        <v>19</v>
      </c>
      <c r="G18" s="37">
        <f t="shared" si="1"/>
        <v>19</v>
      </c>
      <c r="H18" s="7">
        <f t="shared" si="1"/>
        <v>506</v>
      </c>
      <c r="I18" s="7">
        <f t="shared" si="1"/>
        <v>546</v>
      </c>
      <c r="J18" s="7">
        <f t="shared" si="1"/>
        <v>622</v>
      </c>
    </row>
    <row r="30" spans="1:10" x14ac:dyDescent="0.25">
      <c r="F30" s="1" t="s">
        <v>39</v>
      </c>
    </row>
  </sheetData>
  <sheetProtection selectLockedCells="1" selectUnlockedCells="1"/>
  <pageMargins left="0.70866141732283472" right="0.7086614173228347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E20" sqref="E20"/>
    </sheetView>
  </sheetViews>
  <sheetFormatPr defaultRowHeight="12.5" x14ac:dyDescent="0.25"/>
  <cols>
    <col min="1" max="1" width="6.453125" style="1" customWidth="1"/>
    <col min="2" max="2" width="8.6328125" style="1" customWidth="1"/>
    <col min="3" max="3" width="41.54296875" style="1" customWidth="1"/>
    <col min="4" max="4" width="11.36328125" style="1" customWidth="1"/>
    <col min="5" max="5" width="9.1796875" style="1" customWidth="1"/>
    <col min="6" max="6" width="11.81640625" style="1" customWidth="1"/>
    <col min="7" max="7" width="9.1796875" style="1" customWidth="1"/>
    <col min="8" max="8" width="12" customWidth="1"/>
    <col min="9" max="10" width="11.1796875" customWidth="1"/>
  </cols>
  <sheetData>
    <row r="1" spans="1:10" ht="13.25" x14ac:dyDescent="0.25">
      <c r="C1" s="5" t="s">
        <v>25</v>
      </c>
      <c r="E1" s="8">
        <v>50</v>
      </c>
    </row>
    <row r="2" spans="1:10" ht="13.25" x14ac:dyDescent="0.25">
      <c r="C2" s="5" t="s">
        <v>26</v>
      </c>
      <c r="E2" s="8">
        <v>12</v>
      </c>
      <c r="F2" s="5"/>
    </row>
    <row r="3" spans="1:10" ht="13.25" x14ac:dyDescent="0.25">
      <c r="C3" s="5" t="s">
        <v>27</v>
      </c>
      <c r="E3" s="8">
        <v>9</v>
      </c>
    </row>
    <row r="4" spans="1:10" ht="13.25" x14ac:dyDescent="0.25">
      <c r="C4" s="5" t="s">
        <v>28</v>
      </c>
      <c r="E4" s="8">
        <v>3</v>
      </c>
    </row>
    <row r="5" spans="1:10" ht="13.25" x14ac:dyDescent="0.25">
      <c r="C5" s="5" t="s">
        <v>29</v>
      </c>
      <c r="E5" s="8">
        <f>E1-E2-E3-E4</f>
        <v>26</v>
      </c>
    </row>
    <row r="8" spans="1:10" ht="13" x14ac:dyDescent="0.3">
      <c r="A8" s="10" t="s">
        <v>30</v>
      </c>
      <c r="B8" s="11" t="s">
        <v>31</v>
      </c>
      <c r="C8" s="12" t="s">
        <v>32</v>
      </c>
      <c r="D8" s="22" t="s">
        <v>33</v>
      </c>
      <c r="E8" s="14" t="s">
        <v>34</v>
      </c>
      <c r="F8" s="15" t="s">
        <v>35</v>
      </c>
      <c r="G8" s="36" t="s">
        <v>36</v>
      </c>
      <c r="H8" s="30" t="s">
        <v>45</v>
      </c>
      <c r="I8" s="30" t="s">
        <v>46</v>
      </c>
      <c r="J8" s="30" t="s">
        <v>57</v>
      </c>
    </row>
    <row r="9" spans="1:10" ht="13.25" x14ac:dyDescent="0.25">
      <c r="A9" s="16">
        <v>11</v>
      </c>
      <c r="B9" s="4" t="s">
        <v>5</v>
      </c>
      <c r="C9" s="17" t="s">
        <v>6</v>
      </c>
      <c r="D9" s="33" t="s">
        <v>65</v>
      </c>
      <c r="E9" s="7">
        <f>23+17</f>
        <v>40</v>
      </c>
      <c r="F9" s="18">
        <f>E9*E5/E18</f>
        <v>3.3121019108280256</v>
      </c>
      <c r="G9" s="37">
        <f>ROUND(F9,0)</f>
        <v>3</v>
      </c>
      <c r="H9" s="7">
        <v>32</v>
      </c>
      <c r="I9" s="7">
        <v>35</v>
      </c>
      <c r="J9" s="7">
        <v>37</v>
      </c>
    </row>
    <row r="10" spans="1:10" ht="13.25" x14ac:dyDescent="0.25">
      <c r="A10" s="16">
        <v>12</v>
      </c>
      <c r="B10" s="4" t="s">
        <v>7</v>
      </c>
      <c r="C10" s="17" t="s">
        <v>8</v>
      </c>
      <c r="D10" s="33" t="s">
        <v>65</v>
      </c>
      <c r="E10" s="7">
        <f>33+24</f>
        <v>57</v>
      </c>
      <c r="F10" s="18">
        <f>E10*E5/E18</f>
        <v>4.7197452229299364</v>
      </c>
      <c r="G10" s="37">
        <f t="shared" ref="G10:G17" si="0">ROUND(F10,0)</f>
        <v>5</v>
      </c>
      <c r="H10" s="7">
        <v>69</v>
      </c>
      <c r="I10" s="7">
        <v>68</v>
      </c>
      <c r="J10" s="7">
        <v>74</v>
      </c>
    </row>
    <row r="11" spans="1:10" ht="13.25" x14ac:dyDescent="0.25">
      <c r="A11" s="16">
        <v>13</v>
      </c>
      <c r="B11" s="4" t="s">
        <v>9</v>
      </c>
      <c r="C11" s="17" t="s">
        <v>10</v>
      </c>
      <c r="D11" s="33" t="s">
        <v>65</v>
      </c>
      <c r="E11" s="7">
        <f>46+11</f>
        <v>57</v>
      </c>
      <c r="F11" s="18">
        <f>E11*E5/E18</f>
        <v>4.7197452229299364</v>
      </c>
      <c r="G11" s="37">
        <f t="shared" si="0"/>
        <v>5</v>
      </c>
      <c r="H11" s="7">
        <v>32</v>
      </c>
      <c r="I11" s="7">
        <v>35</v>
      </c>
      <c r="J11" s="7">
        <v>54</v>
      </c>
    </row>
    <row r="12" spans="1:10" ht="13.25" x14ac:dyDescent="0.25">
      <c r="A12" s="16">
        <v>14</v>
      </c>
      <c r="B12" s="4" t="s">
        <v>11</v>
      </c>
      <c r="C12" s="17" t="s">
        <v>12</v>
      </c>
      <c r="D12" s="33" t="s">
        <v>65</v>
      </c>
      <c r="E12" s="7">
        <f>11+8</f>
        <v>19</v>
      </c>
      <c r="F12" s="18">
        <f>E12*E5/E18</f>
        <v>1.5732484076433122</v>
      </c>
      <c r="G12" s="37">
        <f t="shared" si="0"/>
        <v>2</v>
      </c>
      <c r="H12" s="7">
        <v>36</v>
      </c>
      <c r="I12" s="7">
        <v>21</v>
      </c>
      <c r="J12" s="7">
        <v>16</v>
      </c>
    </row>
    <row r="13" spans="1:10" ht="13.25" x14ac:dyDescent="0.25">
      <c r="A13" s="16">
        <v>15</v>
      </c>
      <c r="B13" s="4" t="s">
        <v>13</v>
      </c>
      <c r="C13" s="17" t="s">
        <v>14</v>
      </c>
      <c r="D13" s="33" t="s">
        <v>65</v>
      </c>
      <c r="E13" s="7">
        <f>10+4</f>
        <v>14</v>
      </c>
      <c r="F13" s="18">
        <f>E13*E5/E18</f>
        <v>1.1592356687898089</v>
      </c>
      <c r="G13" s="37">
        <f t="shared" si="0"/>
        <v>1</v>
      </c>
      <c r="H13" s="7">
        <v>21</v>
      </c>
      <c r="I13" s="7">
        <v>16</v>
      </c>
      <c r="J13" s="7">
        <v>9</v>
      </c>
    </row>
    <row r="14" spans="1:10" ht="13.25" x14ac:dyDescent="0.25">
      <c r="A14" s="16">
        <v>16</v>
      </c>
      <c r="B14" s="4" t="s">
        <v>37</v>
      </c>
      <c r="C14" s="17" t="s">
        <v>40</v>
      </c>
      <c r="D14" s="33" t="s">
        <v>65</v>
      </c>
      <c r="E14" s="7">
        <f>7+4</f>
        <v>11</v>
      </c>
      <c r="F14" s="18">
        <f>E14*E5/E18</f>
        <v>0.91082802547770703</v>
      </c>
      <c r="G14" s="37">
        <f t="shared" si="0"/>
        <v>1</v>
      </c>
      <c r="H14" s="7">
        <v>34</v>
      </c>
      <c r="I14" s="7">
        <v>42</v>
      </c>
      <c r="J14" s="7">
        <v>21</v>
      </c>
    </row>
    <row r="15" spans="1:10" ht="13.25" x14ac:dyDescent="0.25">
      <c r="A15" s="16">
        <v>17</v>
      </c>
      <c r="B15" s="4" t="s">
        <v>15</v>
      </c>
      <c r="C15" s="17" t="s">
        <v>16</v>
      </c>
      <c r="D15" s="33" t="s">
        <v>65</v>
      </c>
      <c r="E15" s="7">
        <f>30+11</f>
        <v>41</v>
      </c>
      <c r="F15" s="18">
        <f>E15*E5/E18</f>
        <v>3.394904458598726</v>
      </c>
      <c r="G15" s="37">
        <f t="shared" si="0"/>
        <v>3</v>
      </c>
      <c r="H15" s="7">
        <v>24</v>
      </c>
      <c r="I15" s="7">
        <v>24</v>
      </c>
      <c r="J15" s="7">
        <v>80</v>
      </c>
    </row>
    <row r="16" spans="1:10" ht="13.25" x14ac:dyDescent="0.25">
      <c r="A16" s="16">
        <v>18</v>
      </c>
      <c r="B16" s="4" t="s">
        <v>17</v>
      </c>
      <c r="C16" s="17" t="s">
        <v>18</v>
      </c>
      <c r="D16" s="33" t="s">
        <v>65</v>
      </c>
      <c r="E16" s="7">
        <f>27+12</f>
        <v>39</v>
      </c>
      <c r="F16" s="18">
        <f>E16*E5/E18</f>
        <v>3.2292993630573248</v>
      </c>
      <c r="G16" s="37">
        <f t="shared" si="0"/>
        <v>3</v>
      </c>
      <c r="H16" s="7">
        <v>22</v>
      </c>
      <c r="I16" s="7">
        <v>37</v>
      </c>
      <c r="J16" s="7">
        <v>27</v>
      </c>
    </row>
    <row r="17" spans="1:10" ht="13.25" x14ac:dyDescent="0.25">
      <c r="A17" s="16">
        <v>19</v>
      </c>
      <c r="B17" s="4" t="s">
        <v>23</v>
      </c>
      <c r="C17" s="17" t="s">
        <v>24</v>
      </c>
      <c r="D17" s="33" t="s">
        <v>65</v>
      </c>
      <c r="E17" s="7">
        <f>29+7</f>
        <v>36</v>
      </c>
      <c r="F17" s="18">
        <f>E17*E5/E18</f>
        <v>2.9808917197452227</v>
      </c>
      <c r="G17" s="37">
        <f t="shared" si="0"/>
        <v>3</v>
      </c>
      <c r="H17" s="7">
        <v>39</v>
      </c>
      <c r="I17" s="7">
        <v>40</v>
      </c>
      <c r="J17" s="7">
        <v>40</v>
      </c>
    </row>
    <row r="18" spans="1:10" ht="13.25" x14ac:dyDescent="0.25">
      <c r="C18" s="20" t="s">
        <v>38</v>
      </c>
      <c r="D18" s="21"/>
      <c r="E18" s="7">
        <f t="shared" ref="E18:J18" si="1">SUM(E9:E17)</f>
        <v>314</v>
      </c>
      <c r="F18" s="19">
        <f t="shared" si="1"/>
        <v>26</v>
      </c>
      <c r="G18" s="19">
        <f t="shared" si="1"/>
        <v>26</v>
      </c>
      <c r="H18" s="7">
        <f t="shared" si="1"/>
        <v>309</v>
      </c>
      <c r="I18" s="7">
        <f t="shared" si="1"/>
        <v>318</v>
      </c>
      <c r="J18" s="7">
        <f t="shared" si="1"/>
        <v>358</v>
      </c>
    </row>
    <row r="27" spans="1:10" ht="13.25" x14ac:dyDescent="0.25">
      <c r="G27" s="1" t="s">
        <v>39</v>
      </c>
    </row>
  </sheetData>
  <sheetProtection selectLockedCells="1" selectUnlockedCells="1"/>
  <pageMargins left="0.70866141732283472" right="0.7086614173228347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Počty registrovaných</vt:lpstr>
      <vt:lpstr>H16</vt:lpstr>
      <vt:lpstr>H14</vt:lpstr>
      <vt:lpstr>H12</vt:lpstr>
      <vt:lpstr>H10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Fiala</dc:creator>
  <cp:lastModifiedBy>Kateřina Šmajzrová</cp:lastModifiedBy>
  <cp:lastPrinted>2016-01-26T18:29:55Z</cp:lastPrinted>
  <dcterms:created xsi:type="dcterms:W3CDTF">2020-05-29T13:22:19Z</dcterms:created>
  <dcterms:modified xsi:type="dcterms:W3CDTF">2021-07-21T12:57:42Z</dcterms:modified>
</cp:coreProperties>
</file>