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V č. 149" sheetId="1" r:id="rId1"/>
  </sheets>
  <definedNames>
    <definedName name="Excel_BuiltIn_Print_Area" localSheetId="0">'VV č. 149'!$A$1:$C$177</definedName>
    <definedName name="_xlnm.Print_Area" localSheetId="0">'VV č. 149'!$A$1:$C$177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08" authorId="0">
      <text>
        <r>
          <rPr>
            <b/>
            <sz val="9"/>
            <color indexed="8"/>
            <rFont val="Tahoma"/>
            <family val="2"/>
          </rPr>
          <t xml:space="preserve">Rosťa:
</t>
        </r>
        <r>
          <rPr>
            <sz val="9"/>
            <color indexed="8"/>
            <rFont val="Tahoma"/>
            <family val="2"/>
          </rPr>
          <t xml:space="preserve">4x9 FIDE rating
3x14 LOK
6x7 rapid a blesk LOK
</t>
        </r>
      </text>
    </comment>
  </commentList>
</comments>
</file>

<file path=xl/sharedStrings.xml><?xml version="1.0" encoding="utf-8"?>
<sst xmlns="http://schemas.openxmlformats.org/spreadsheetml/2006/main" count="322" uniqueCount="316">
  <si>
    <t>Rozpočet ŠSČR roku 2021</t>
  </si>
  <si>
    <t>Příjmy</t>
  </si>
  <si>
    <t>Kapitola</t>
  </si>
  <si>
    <t>Podkapitola</t>
  </si>
  <si>
    <t>Skutečnost k 31. 12. 2020</t>
  </si>
  <si>
    <t>1. Vlastní zdroje</t>
  </si>
  <si>
    <t>P1.1</t>
  </si>
  <si>
    <t>Členské příspěvky</t>
  </si>
  <si>
    <t>P1.2</t>
  </si>
  <si>
    <t xml:space="preserve">Krajské příspěvky </t>
  </si>
  <si>
    <t>2.Cizí zdroje</t>
  </si>
  <si>
    <t>P2.1</t>
  </si>
  <si>
    <t>MŠMT Program REPRE 2019</t>
  </si>
  <si>
    <t>P2.2</t>
  </si>
  <si>
    <t>MŠMT Program TALENT 2019</t>
  </si>
  <si>
    <t>P2.6</t>
  </si>
  <si>
    <t>MŠMT Program ORGANIZACE SPORTU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</si>
  <si>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</si>
  <si>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</si>
  <si>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</si>
  <si>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</si>
  <si>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</si>
  <si>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</si>
  <si>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</si>
  <si>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</si>
  <si>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</si>
  <si>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</si>
  <si>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</si>
  <si>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P3.6</t>
  </si>
  <si>
    <t>Startovné MČR v bleskovém šachu</t>
  </si>
  <si>
    <t>P3.7</t>
  </si>
  <si>
    <t>Podíl na individuální přípravě mládeže</t>
  </si>
  <si>
    <t>P3.8</t>
  </si>
  <si>
    <t>Poplatky (přestupy, změna názvu oddílu,...)</t>
  </si>
  <si>
    <t>P3.9</t>
  </si>
  <si>
    <t>Cizinci</t>
  </si>
  <si>
    <t>P3.10</t>
  </si>
  <si>
    <t>Pokuty</t>
  </si>
  <si>
    <t>P3.11</t>
  </si>
  <si>
    <t>Školení rozhodčích</t>
  </si>
  <si>
    <t>P3.13.</t>
  </si>
  <si>
    <t>Školení trenérů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</si>
  <si>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</si>
  <si>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</si>
  <si>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</si>
  <si>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</si>
  <si>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</si>
  <si>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</si>
  <si>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</si>
  <si>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</si>
  <si>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</si>
  <si>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5.Sponzorské dary</t>
  </si>
  <si>
    <t>P5.1</t>
  </si>
  <si>
    <t>Sponzorské dary</t>
  </si>
  <si>
    <t>P5.2</t>
  </si>
  <si>
    <t>Ostatní nezdaněné příjmy</t>
  </si>
  <si>
    <t>P5.3</t>
  </si>
  <si>
    <t>MČR v bleskovém šachu</t>
  </si>
  <si>
    <t xml:space="preserve">Celkem </t>
  </si>
  <si>
    <t>Výdaje</t>
  </si>
  <si>
    <t>1.Soutěže zahraniční - dospělí</t>
  </si>
  <si>
    <t>V1.1</t>
  </si>
  <si>
    <t>ME družstev Slovinsko - muži</t>
  </si>
  <si>
    <t>V1.2</t>
  </si>
  <si>
    <t>ME družstev Slovinsko - ženy</t>
  </si>
  <si>
    <t>V1.3</t>
  </si>
  <si>
    <t>ME jednotlivců muži, Island</t>
  </si>
  <si>
    <t>V1.4</t>
  </si>
  <si>
    <t>ME jednotlivců ženy, Rumunsko</t>
  </si>
  <si>
    <t>V1.5</t>
  </si>
  <si>
    <t>Mitropa muži</t>
  </si>
  <si>
    <t>V1.6</t>
  </si>
  <si>
    <t>Mitropa ženy</t>
  </si>
  <si>
    <t>V1.7</t>
  </si>
  <si>
    <t>MS H20 (1) + trenér, Indie</t>
  </si>
  <si>
    <t>V1.8</t>
  </si>
  <si>
    <t>MS D20 (1)</t>
  </si>
  <si>
    <t>V1.9</t>
  </si>
  <si>
    <t>Pohár družstev, Makedonie</t>
  </si>
  <si>
    <t>V1.10</t>
  </si>
  <si>
    <t>ME blesk a rapid, Polsko, Ukrajina</t>
  </si>
  <si>
    <t>V1.11</t>
  </si>
  <si>
    <t>MS blesk a rapid</t>
  </si>
  <si>
    <t>V1.12</t>
  </si>
  <si>
    <t>MS a ME seniorů</t>
  </si>
  <si>
    <t>V1.18</t>
  </si>
  <si>
    <t>Hybridní turnaje</t>
  </si>
  <si>
    <t>V1.19</t>
  </si>
  <si>
    <t>Chess Prague</t>
  </si>
  <si>
    <t>2.Soutěže domácí - dospělí</t>
  </si>
  <si>
    <t>V2.1</t>
  </si>
  <si>
    <t>MČR mužů</t>
  </si>
  <si>
    <t>VV2.1.1</t>
  </si>
  <si>
    <t>MČR mužů - kvalifikace</t>
  </si>
  <si>
    <t>V2.2</t>
  </si>
  <si>
    <t>MČR žen</t>
  </si>
  <si>
    <t>V2.3</t>
  </si>
  <si>
    <t>MČR dorostenců a juniorů</t>
  </si>
  <si>
    <t>V2.4</t>
  </si>
  <si>
    <t>Polofinále H20, H18, D20, D18 + MČR dor. a juniorek</t>
  </si>
  <si>
    <t>V2.5</t>
  </si>
  <si>
    <t>MČR v rapid šachu muži</t>
  </si>
  <si>
    <t>V2.6</t>
  </si>
  <si>
    <t>MČR v rapid šachu žen</t>
  </si>
  <si>
    <t>V2.7</t>
  </si>
  <si>
    <t>V2.8</t>
  </si>
  <si>
    <t>MČR seniorů</t>
  </si>
  <si>
    <t>V2.9</t>
  </si>
  <si>
    <t>Grand prix v rapid šachu</t>
  </si>
  <si>
    <t>V2.11</t>
  </si>
  <si>
    <t>MČR v rapid šachu družstev</t>
  </si>
  <si>
    <t>V2.12</t>
  </si>
  <si>
    <t>MČR v rapid šachu D16-20, H16-20, družstva</t>
  </si>
  <si>
    <t>V2.13</t>
  </si>
  <si>
    <t>Extraliga ČR</t>
  </si>
  <si>
    <t>V2.15</t>
  </si>
  <si>
    <t>Akademický šach</t>
  </si>
  <si>
    <t>V2.17</t>
  </si>
  <si>
    <t>MČR tělesně postižených</t>
  </si>
  <si>
    <t>V2.18</t>
  </si>
  <si>
    <t>MČR v bleskovém šachu družstev</t>
  </si>
  <si>
    <t>3.Soutěže zahraniční - mládež</t>
  </si>
  <si>
    <t>V3.1…</t>
  </si>
  <si>
    <t>MS a ME jednotlivců</t>
  </si>
  <si>
    <t>V3.3</t>
  </si>
  <si>
    <t>Soutěže družstev</t>
  </si>
  <si>
    <t>V3.6.</t>
  </si>
  <si>
    <t>MEU do 14 let, ČR, Kouty nad Desnou</t>
  </si>
  <si>
    <t>V3.7.</t>
  </si>
  <si>
    <t>Přípravné turnaje mládež</t>
  </si>
  <si>
    <t>V3.8.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</si>
  <si>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</si>
  <si>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</si>
  <si>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</si>
  <si>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</si>
  <si>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</si>
  <si>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</si>
  <si>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</si>
  <si>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</si>
  <si>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</si>
  <si>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</si>
  <si>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</si>
  <si>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</si>
  <si>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</si>
  <si>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</si>
  <si>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</si>
  <si>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</si>
  <si>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</si>
  <si>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V4.13</t>
  </si>
  <si>
    <t>Ligy mládeže - poháry</t>
  </si>
  <si>
    <t>5.Sportovní příprava</t>
  </si>
  <si>
    <t>V5.1</t>
  </si>
  <si>
    <t>Soustředění muži</t>
  </si>
  <si>
    <t>V5.2</t>
  </si>
  <si>
    <t>Soustředění ženy</t>
  </si>
  <si>
    <t>V5.3</t>
  </si>
  <si>
    <t>Soustředění mládež</t>
  </si>
  <si>
    <t>V5.5</t>
  </si>
  <si>
    <t>Soustředění scouting</t>
  </si>
  <si>
    <t>V5.6</t>
  </si>
  <si>
    <t>Turnajové granty</t>
  </si>
  <si>
    <t>6.Individuální příprava</t>
  </si>
  <si>
    <t>V6.1</t>
  </si>
  <si>
    <t>Individuální příprava do 18 let</t>
  </si>
  <si>
    <t>V6.3</t>
  </si>
  <si>
    <t>Individuální příprava muži</t>
  </si>
  <si>
    <t>V6.4</t>
  </si>
  <si>
    <t>Individuální příprava ženy</t>
  </si>
  <si>
    <t>7.Školení a vzdělávání</t>
  </si>
  <si>
    <t>V7.1</t>
  </si>
  <si>
    <t xml:space="preserve">Školení a semináře rozhodčích </t>
  </si>
  <si>
    <t>V7.2</t>
  </si>
  <si>
    <t>Školení a semináře trenérů</t>
  </si>
  <si>
    <t>V7.3</t>
  </si>
  <si>
    <t>Pískáme bez hranic</t>
  </si>
  <si>
    <t>V7.4</t>
  </si>
  <si>
    <t>Vzdělávání a kurzy</t>
  </si>
  <si>
    <t>8.Poplatky FIDE</t>
  </si>
  <si>
    <t>V8.1</t>
  </si>
  <si>
    <t>Členský poplatek FIDE - 1950 euro</t>
  </si>
  <si>
    <t>V8.2</t>
  </si>
  <si>
    <t>Poplatky za rating turnajů</t>
  </si>
  <si>
    <t>V8.4</t>
  </si>
  <si>
    <t>Poplatky za tituly</t>
  </si>
  <si>
    <t>9.Evidence, výpočet LOK</t>
  </si>
  <si>
    <t>V9.1</t>
  </si>
  <si>
    <t>Zpracovatel listiny LOK</t>
  </si>
  <si>
    <t>V9.2</t>
  </si>
  <si>
    <t>Licence Swiss manager, další SW</t>
  </si>
  <si>
    <t>V9.3</t>
  </si>
  <si>
    <t>Evidence členské základny - SW</t>
  </si>
  <si>
    <t>10.Dotace a příspěvky na sportovní činnost</t>
  </si>
  <si>
    <t>V10.1</t>
  </si>
  <si>
    <t>Krajská tréninková centra mládeže</t>
  </si>
  <si>
    <t>V10.2</t>
  </si>
  <si>
    <t>Korespondenční šach</t>
  </si>
  <si>
    <t>V10.3</t>
  </si>
  <si>
    <t>Kompoziční šach</t>
  </si>
  <si>
    <t>V10.5</t>
  </si>
  <si>
    <t>KŠS krajské členské příspěvky</t>
  </si>
  <si>
    <t>V10.7</t>
  </si>
  <si>
    <t>Podpora šachových kroužků</t>
  </si>
  <si>
    <t>V10.9</t>
  </si>
  <si>
    <t>Projekt šachy do škol</t>
  </si>
  <si>
    <t>V10.11</t>
  </si>
  <si>
    <t>Motivační smlouvy s talenty</t>
  </si>
  <si>
    <t>11.Metodické materiály - výroba</t>
  </si>
  <si>
    <t>V11.1</t>
  </si>
  <si>
    <t>Metodické materiály TMK</t>
  </si>
  <si>
    <t>V11.2</t>
  </si>
  <si>
    <t xml:space="preserve">Licence výukového programu </t>
  </si>
  <si>
    <t>12.Propagace</t>
  </si>
  <si>
    <t>V12.1</t>
  </si>
  <si>
    <t>Pořad V šachu</t>
  </si>
  <si>
    <t>V12.2</t>
  </si>
  <si>
    <t xml:space="preserve">Web svazu </t>
  </si>
  <si>
    <t>V12.3</t>
  </si>
  <si>
    <t>Online přenosy</t>
  </si>
  <si>
    <t>V12.4</t>
  </si>
  <si>
    <t>Grantové řízení</t>
  </si>
  <si>
    <t>V12.5</t>
  </si>
  <si>
    <t>Presentace šachu na veřejnosti</t>
  </si>
  <si>
    <t>V12.6</t>
  </si>
  <si>
    <t>Smlouva s Bison a Rose</t>
  </si>
  <si>
    <t>V12.7</t>
  </si>
  <si>
    <t>PR výdaje</t>
  </si>
  <si>
    <t>V12.10</t>
  </si>
  <si>
    <t>Reprezentační soupravy</t>
  </si>
  <si>
    <t>13.Antidoping</t>
  </si>
  <si>
    <t>14.Mzdové náklady zaměstnanců</t>
  </si>
  <si>
    <t>V14.1</t>
  </si>
  <si>
    <t>Mzdy hrubé</t>
  </si>
  <si>
    <t>V14.2</t>
  </si>
  <si>
    <t>Sociální pojištění, 25% mzdy</t>
  </si>
  <si>
    <t>V14.3</t>
  </si>
  <si>
    <t>Zdravotní pojištění 9%</t>
  </si>
  <si>
    <t>V14.4</t>
  </si>
  <si>
    <t>Úrazové pojištění 0,42%</t>
  </si>
  <si>
    <t>V14.5</t>
  </si>
  <si>
    <t>Penzijní připojištění</t>
  </si>
  <si>
    <t>V14.6</t>
  </si>
  <si>
    <t>Sociální náklady - stravenky</t>
  </si>
  <si>
    <t>15.Odměny funkcionářů a externích spolupracovníků</t>
  </si>
  <si>
    <t>V15.1</t>
  </si>
  <si>
    <t xml:space="preserve">Pracovní činnost členů VV </t>
  </si>
  <si>
    <t>V15.2</t>
  </si>
  <si>
    <t>Odměny vedoucí soutěží dospělých</t>
  </si>
  <si>
    <t>V15.3</t>
  </si>
  <si>
    <t>Trenéři reprezentace mládeže</t>
  </si>
  <si>
    <t>V15.4</t>
  </si>
  <si>
    <t>Odměny vedoucí soutěží mládeže</t>
  </si>
  <si>
    <t>V15.5</t>
  </si>
  <si>
    <t>Odměny trenérů reprezentace</t>
  </si>
  <si>
    <t>V15.6</t>
  </si>
  <si>
    <t>Právní poradenství</t>
  </si>
  <si>
    <t>V15.7</t>
  </si>
  <si>
    <t xml:space="preserve">Odměny manažerů TK, KMK a další </t>
  </si>
  <si>
    <t>V15.8</t>
  </si>
  <si>
    <t>Smlouvy s reprezentanty</t>
  </si>
  <si>
    <t>V15.9</t>
  </si>
  <si>
    <t>Odměna delegát FIDE</t>
  </si>
  <si>
    <t>V15.10</t>
  </si>
  <si>
    <t xml:space="preserve">Odměna administrativní práce komisí 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</si>
  <si>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</si>
  <si>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</si>
  <si>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</si>
  <si>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</si>
  <si>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</si>
  <si>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</si>
  <si>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</si>
  <si>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</si>
  <si>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</si>
  <si>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</si>
  <si>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KRÚ</t>
  </si>
  <si>
    <t>V16.6</t>
  </si>
  <si>
    <t>KM</t>
  </si>
  <si>
    <t>V16.7</t>
  </si>
  <si>
    <t>KR</t>
  </si>
  <si>
    <t>V16.8</t>
  </si>
  <si>
    <t>TK</t>
  </si>
  <si>
    <t xml:space="preserve"> </t>
  </si>
  <si>
    <t>V16.9</t>
  </si>
  <si>
    <t>KMK</t>
  </si>
  <si>
    <t>V16.10</t>
  </si>
  <si>
    <t>Revizní komise</t>
  </si>
  <si>
    <t>17.Sekretariát</t>
  </si>
  <si>
    <t>V17.1</t>
  </si>
  <si>
    <t>Nájem a služby ČUS</t>
  </si>
  <si>
    <t>V17.2</t>
  </si>
  <si>
    <t>Účetnictví - licence SW</t>
  </si>
  <si>
    <t>V17.3</t>
  </si>
  <si>
    <t>Poštovné a balné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</si>
  <si>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</si>
  <si>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</si>
  <si>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</si>
  <si>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</si>
  <si>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</si>
  <si>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</si>
  <si>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</si>
  <si>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 a zodpovědnosti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</si>
  <si>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</si>
  <si>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</si>
  <si>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</si>
  <si>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</si>
  <si>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</si>
  <si>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</si>
  <si>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</si>
  <si>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Šachová literatura a SW</t>
  </si>
  <si>
    <t>V17.13</t>
  </si>
  <si>
    <t>Ostatní</t>
  </si>
  <si>
    <t>V17.14</t>
  </si>
  <si>
    <t>Rezerva</t>
  </si>
  <si>
    <t>Celkem</t>
  </si>
  <si>
    <t>Hospodářský výsledek</t>
  </si>
  <si>
    <t>Návrh 2021</t>
  </si>
  <si>
    <t>Podklad pro online konferenci ŠSČR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</si>
</sst>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\-#,##0\ [$Kč-405]"/>
    <numFmt numFmtId="166" formatCode="#,###\ [$Kč-405];[Red]\-#,###\ [$Kč-405]"/>
    <numFmt numFmtId="167" formatCode="#,##0\ [$Kč-405];[Red]\-#,##0\ [$Kč-405]"/>
    <numFmt numFmtId="168" formatCode="0.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Alignment="0" applyProtection="0"/>
    <xf numFmtId="9" fontId="1" fillId="0" borderId="0" applyFill="0" applyBorder="0" applyAlignment="0" applyProtection="0"/>
    <xf numFmtId="0" fontId="10" fillId="0" borderId="7" applyNumberFormat="0" applyFill="0" applyAlignment="0" applyProtection="0"/>
    <xf numFmtId="0" fontId="11" fillId="7" borderId="0" applyNumberFormat="0" applyBorder="0" applyAlignment="0" applyProtection="0"/>
    <xf numFmtId="0" fontId="17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4" borderId="8" applyNumberFormat="0" applyAlignment="0" applyProtection="0"/>
    <xf numFmtId="0" fontId="16" fillId="4" borderId="9" applyNumberFormat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left"/>
    </xf>
    <xf numFmtId="0" fontId="22" fillId="5" borderId="17" xfId="0" applyFont="1" applyFill="1" applyBorder="1" applyAlignment="1">
      <alignment/>
    </xf>
    <xf numFmtId="0" fontId="18" fillId="5" borderId="18" xfId="0" applyFont="1" applyFill="1" applyBorder="1" applyAlignment="1">
      <alignment/>
    </xf>
    <xf numFmtId="0" fontId="18" fillId="5" borderId="0" xfId="0" applyFont="1" applyFill="1" applyAlignment="1">
      <alignment/>
    </xf>
    <xf numFmtId="0" fontId="18" fillId="0" borderId="19" xfId="0" applyFont="1" applyBorder="1" applyAlignment="1">
      <alignment horizontal="left"/>
    </xf>
    <xf numFmtId="0" fontId="22" fillId="0" borderId="20" xfId="0" applyFont="1" applyFill="1" applyBorder="1" applyAlignment="1">
      <alignment/>
    </xf>
    <xf numFmtId="0" fontId="18" fillId="0" borderId="21" xfId="0" applyFont="1" applyBorder="1" applyAlignment="1">
      <alignment/>
    </xf>
    <xf numFmtId="165" fontId="18" fillId="0" borderId="0" xfId="0" applyNumberFormat="1" applyFont="1" applyFill="1" applyAlignment="1">
      <alignment/>
    </xf>
    <xf numFmtId="0" fontId="22" fillId="5" borderId="19" xfId="0" applyFont="1" applyFill="1" applyBorder="1" applyAlignment="1">
      <alignment horizontal="left"/>
    </xf>
    <xf numFmtId="0" fontId="22" fillId="5" borderId="20" xfId="0" applyFont="1" applyFill="1" applyBorder="1" applyAlignment="1">
      <alignment/>
    </xf>
    <xf numFmtId="0" fontId="18" fillId="5" borderId="21" xfId="0" applyFont="1" applyFill="1" applyBorder="1" applyAlignment="1">
      <alignment/>
    </xf>
    <xf numFmtId="0" fontId="18" fillId="5" borderId="20" xfId="0" applyFont="1" applyFill="1" applyBorder="1" applyAlignment="1">
      <alignment/>
    </xf>
    <xf numFmtId="167" fontId="18" fillId="0" borderId="22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/>
    </xf>
    <xf numFmtId="0" fontId="22" fillId="0" borderId="20" xfId="0" applyFont="1" applyBorder="1" applyAlignment="1">
      <alignment/>
    </xf>
    <xf numFmtId="0" fontId="22" fillId="4" borderId="23" xfId="0" applyFont="1" applyFill="1" applyBorder="1" applyAlignment="1">
      <alignment horizontal="left"/>
    </xf>
    <xf numFmtId="0" fontId="22" fillId="4" borderId="20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18" fillId="4" borderId="0" xfId="0" applyFont="1" applyFill="1" applyAlignment="1">
      <alignment/>
    </xf>
    <xf numFmtId="0" fontId="22" fillId="0" borderId="23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3" fillId="8" borderId="25" xfId="0" applyFont="1" applyFill="1" applyBorder="1" applyAlignment="1">
      <alignment horizontal="left"/>
    </xf>
    <xf numFmtId="0" fontId="22" fillId="8" borderId="26" xfId="0" applyFont="1" applyFill="1" applyBorder="1" applyAlignment="1">
      <alignment/>
    </xf>
    <xf numFmtId="0" fontId="22" fillId="8" borderId="27" xfId="0" applyFont="1" applyFill="1" applyBorder="1" applyAlignment="1">
      <alignment/>
    </xf>
    <xf numFmtId="0" fontId="18" fillId="8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2" fillId="14" borderId="10" xfId="0" applyFont="1" applyFill="1" applyBorder="1" applyAlignment="1">
      <alignment horizontal="left"/>
    </xf>
    <xf numFmtId="0" fontId="22" fillId="14" borderId="28" xfId="0" applyFont="1" applyFill="1" applyBorder="1" applyAlignment="1">
      <alignment/>
    </xf>
    <xf numFmtId="0" fontId="18" fillId="14" borderId="29" xfId="0" applyFont="1" applyFill="1" applyBorder="1" applyAlignment="1">
      <alignment/>
    </xf>
    <xf numFmtId="0" fontId="22" fillId="0" borderId="19" xfId="0" applyFont="1" applyBorder="1" applyAlignment="1">
      <alignment horizontal="left"/>
    </xf>
    <xf numFmtId="0" fontId="19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2" fillId="14" borderId="19" xfId="0" applyFont="1" applyFill="1" applyBorder="1" applyAlignment="1">
      <alignment horizontal="left"/>
    </xf>
    <xf numFmtId="0" fontId="22" fillId="14" borderId="20" xfId="0" applyFont="1" applyFill="1" applyBorder="1" applyAlignment="1">
      <alignment/>
    </xf>
    <xf numFmtId="0" fontId="18" fillId="14" borderId="21" xfId="0" applyFont="1" applyFill="1" applyBorder="1" applyAlignment="1">
      <alignment/>
    </xf>
    <xf numFmtId="164" fontId="18" fillId="0" borderId="30" xfId="45" applyNumberFormat="1" applyFont="1" applyFill="1" applyBorder="1">
      <alignment/>
      <protection/>
    </xf>
    <xf numFmtId="0" fontId="22" fillId="0" borderId="19" xfId="0" applyFont="1" applyFill="1" applyBorder="1" applyAlignment="1">
      <alignment horizontal="left"/>
    </xf>
    <xf numFmtId="167" fontId="18" fillId="0" borderId="3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2" fillId="8" borderId="19" xfId="0" applyFont="1" applyFill="1" applyBorder="1" applyAlignment="1">
      <alignment horizontal="left"/>
    </xf>
    <xf numFmtId="0" fontId="22" fillId="8" borderId="20" xfId="0" applyFont="1" applyFill="1" applyBorder="1" applyAlignment="1">
      <alignment/>
    </xf>
    <xf numFmtId="0" fontId="18" fillId="8" borderId="21" xfId="0" applyFont="1" applyFill="1" applyBorder="1" applyAlignment="1">
      <alignment/>
    </xf>
    <xf numFmtId="0" fontId="18" fillId="0" borderId="21" xfId="0" applyFont="1" applyBorder="1" applyAlignment="1">
      <alignment horizontal="left"/>
    </xf>
    <xf numFmtId="0" fontId="22" fillId="18" borderId="19" xfId="0" applyFont="1" applyFill="1" applyBorder="1" applyAlignment="1">
      <alignment horizontal="left"/>
    </xf>
    <xf numFmtId="0" fontId="22" fillId="18" borderId="20" xfId="0" applyFont="1" applyFill="1" applyBorder="1" applyAlignment="1">
      <alignment/>
    </xf>
    <xf numFmtId="0" fontId="18" fillId="18" borderId="21" xfId="0" applyFont="1" applyFill="1" applyBorder="1" applyAlignment="1">
      <alignment/>
    </xf>
    <xf numFmtId="0" fontId="22" fillId="7" borderId="19" xfId="0" applyFont="1" applyFill="1" applyBorder="1" applyAlignment="1">
      <alignment horizontal="left"/>
    </xf>
    <xf numFmtId="0" fontId="22" fillId="7" borderId="20" xfId="0" applyFont="1" applyFill="1" applyBorder="1" applyAlignment="1">
      <alignment/>
    </xf>
    <xf numFmtId="0" fontId="18" fillId="7" borderId="21" xfId="0" applyFont="1" applyFill="1" applyBorder="1" applyAlignment="1">
      <alignment/>
    </xf>
    <xf numFmtId="168" fontId="18" fillId="0" borderId="0" xfId="0" applyNumberFormat="1" applyFont="1" applyFill="1" applyAlignment="1">
      <alignment/>
    </xf>
    <xf numFmtId="0" fontId="22" fillId="0" borderId="20" xfId="46" applyFont="1" applyFill="1" applyBorder="1">
      <alignment/>
      <protection/>
    </xf>
    <xf numFmtId="0" fontId="18" fillId="0" borderId="21" xfId="46" applyFont="1" applyFill="1" applyBorder="1">
      <alignment/>
      <protection/>
    </xf>
    <xf numFmtId="0" fontId="22" fillId="0" borderId="31" xfId="46" applyFont="1" applyFill="1" applyBorder="1">
      <alignment/>
      <protection/>
    </xf>
    <xf numFmtId="0" fontId="18" fillId="0" borderId="24" xfId="46" applyFont="1" applyFill="1" applyBorder="1">
      <alignment/>
      <protection/>
    </xf>
    <xf numFmtId="164" fontId="18" fillId="0" borderId="0" xfId="0" applyNumberFormat="1" applyFont="1" applyFill="1" applyAlignment="1">
      <alignment/>
    </xf>
    <xf numFmtId="0" fontId="22" fillId="0" borderId="17" xfId="46" applyFont="1" applyFill="1" applyBorder="1">
      <alignment/>
      <protection/>
    </xf>
    <xf numFmtId="0" fontId="18" fillId="0" borderId="18" xfId="46" applyFont="1" applyFill="1" applyBorder="1">
      <alignment/>
      <protection/>
    </xf>
    <xf numFmtId="0" fontId="18" fillId="0" borderId="0" xfId="46" applyFont="1" applyFill="1" applyBorder="1">
      <alignment/>
      <protection/>
    </xf>
    <xf numFmtId="0" fontId="22" fillId="10" borderId="19" xfId="0" applyFont="1" applyFill="1" applyBorder="1" applyAlignment="1">
      <alignment horizontal="left"/>
    </xf>
    <xf numFmtId="0" fontId="22" fillId="10" borderId="20" xfId="0" applyFont="1" applyFill="1" applyBorder="1" applyAlignment="1">
      <alignment/>
    </xf>
    <xf numFmtId="0" fontId="18" fillId="10" borderId="21" xfId="0" applyFont="1" applyFill="1" applyBorder="1" applyAlignment="1">
      <alignment/>
    </xf>
    <xf numFmtId="164" fontId="18" fillId="0" borderId="2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3" borderId="19" xfId="0" applyFont="1" applyFill="1" applyBorder="1" applyAlignment="1">
      <alignment horizontal="left"/>
    </xf>
    <xf numFmtId="0" fontId="22" fillId="3" borderId="20" xfId="0" applyFont="1" applyFill="1" applyBorder="1" applyAlignment="1">
      <alignment/>
    </xf>
    <xf numFmtId="0" fontId="18" fillId="3" borderId="21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21" fillId="8" borderId="32" xfId="0" applyFont="1" applyFill="1" applyBorder="1" applyAlignment="1">
      <alignment horizontal="left"/>
    </xf>
    <xf numFmtId="0" fontId="22" fillId="8" borderId="33" xfId="0" applyFont="1" applyFill="1" applyBorder="1" applyAlignment="1">
      <alignment/>
    </xf>
    <xf numFmtId="0" fontId="18" fillId="8" borderId="34" xfId="0" applyFont="1" applyFill="1" applyBorder="1" applyAlignment="1">
      <alignment/>
    </xf>
    <xf numFmtId="0" fontId="18" fillId="0" borderId="35" xfId="0" applyFont="1" applyBorder="1" applyAlignment="1">
      <alignment horizontal="left"/>
    </xf>
    <xf numFmtId="0" fontId="21" fillId="0" borderId="36" xfId="0" applyFont="1" applyBorder="1" applyAlignment="1">
      <alignment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21" fillId="8" borderId="37" xfId="0" applyFont="1" applyFill="1" applyBorder="1" applyAlignment="1">
      <alignment horizontal="left"/>
    </xf>
    <xf numFmtId="0" fontId="21" fillId="8" borderId="36" xfId="0" applyFont="1" applyFill="1" applyBorder="1" applyAlignment="1">
      <alignment/>
    </xf>
    <xf numFmtId="0" fontId="19" fillId="8" borderId="38" xfId="0" applyFont="1" applyFill="1" applyBorder="1" applyAlignment="1">
      <alignment/>
    </xf>
    <xf numFmtId="164" fontId="22" fillId="8" borderId="39" xfId="0" applyNumberFormat="1" applyFont="1" applyFill="1" applyBorder="1" applyAlignment="1">
      <alignment horizontal="right"/>
    </xf>
    <xf numFmtId="164" fontId="22" fillId="8" borderId="4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Border="1" applyAlignment="1">
      <alignment horizontal="left"/>
    </xf>
    <xf numFmtId="164" fontId="18" fillId="4" borderId="0" xfId="0" applyNumberFormat="1" applyFont="1" applyFill="1" applyBorder="1" applyAlignment="1">
      <alignment horizontal="right"/>
    </xf>
    <xf numFmtId="164" fontId="18" fillId="4" borderId="0" xfId="0" applyNumberFormat="1" applyFont="1" applyFill="1" applyBorder="1" applyAlignment="1">
      <alignment horizontal="right"/>
    </xf>
    <xf numFmtId="3" fontId="22" fillId="0" borderId="41" xfId="0" applyNumberFormat="1" applyFont="1" applyFill="1" applyBorder="1" applyAlignment="1">
      <alignment horizontal="center" vertical="center"/>
    </xf>
    <xf numFmtId="164" fontId="22" fillId="0" borderId="42" xfId="0" applyNumberFormat="1" applyFont="1" applyFill="1" applyBorder="1" applyAlignment="1">
      <alignment horizontal="center" wrapText="1"/>
    </xf>
    <xf numFmtId="164" fontId="22" fillId="5" borderId="41" xfId="0" applyNumberFormat="1" applyFont="1" applyFill="1" applyBorder="1" applyAlignment="1">
      <alignment horizontal="right"/>
    </xf>
    <xf numFmtId="164" fontId="18" fillId="0" borderId="30" xfId="0" applyNumberFormat="1" applyFont="1" applyFill="1" applyBorder="1" applyAlignment="1">
      <alignment/>
    </xf>
    <xf numFmtId="164" fontId="19" fillId="0" borderId="30" xfId="0" applyNumberFormat="1" applyFont="1" applyFill="1" applyBorder="1" applyAlignment="1">
      <alignment/>
    </xf>
    <xf numFmtId="164" fontId="22" fillId="5" borderId="30" xfId="0" applyNumberFormat="1" applyFont="1" applyFill="1" applyBorder="1" applyAlignment="1">
      <alignment horizontal="right"/>
    </xf>
    <xf numFmtId="164" fontId="19" fillId="0" borderId="30" xfId="45" applyNumberFormat="1" applyFont="1" applyFill="1" applyBorder="1">
      <alignment/>
      <protection/>
    </xf>
    <xf numFmtId="164" fontId="19" fillId="0" borderId="30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 horizontal="right"/>
    </xf>
    <xf numFmtId="164" fontId="18" fillId="0" borderId="30" xfId="0" applyNumberFormat="1" applyFont="1" applyFill="1" applyBorder="1" applyAlignment="1">
      <alignment horizontal="right"/>
    </xf>
    <xf numFmtId="164" fontId="22" fillId="8" borderId="43" xfId="0" applyNumberFormat="1" applyFont="1" applyFill="1" applyBorder="1" applyAlignment="1">
      <alignment horizontal="right"/>
    </xf>
    <xf numFmtId="3" fontId="22" fillId="0" borderId="44" xfId="0" applyNumberFormat="1" applyFont="1" applyFill="1" applyBorder="1" applyAlignment="1">
      <alignment horizontal="center" vertical="center"/>
    </xf>
    <xf numFmtId="164" fontId="22" fillId="0" borderId="45" xfId="0" applyNumberFormat="1" applyFont="1" applyFill="1" applyBorder="1" applyAlignment="1">
      <alignment horizontal="center" wrapText="1"/>
    </xf>
    <xf numFmtId="164" fontId="22" fillId="5" borderId="46" xfId="0" applyNumberFormat="1" applyFont="1" applyFill="1" applyBorder="1" applyAlignment="1">
      <alignment horizontal="right"/>
    </xf>
    <xf numFmtId="164" fontId="18" fillId="0" borderId="47" xfId="0" applyNumberFormat="1" applyFont="1" applyFill="1" applyBorder="1" applyAlignment="1">
      <alignment/>
    </xf>
    <xf numFmtId="164" fontId="18" fillId="0" borderId="47" xfId="0" applyNumberFormat="1" applyFont="1" applyFill="1" applyBorder="1" applyAlignment="1">
      <alignment/>
    </xf>
    <xf numFmtId="164" fontId="22" fillId="5" borderId="47" xfId="0" applyNumberFormat="1" applyFont="1" applyFill="1" applyBorder="1" applyAlignment="1">
      <alignment horizontal="right"/>
    </xf>
    <xf numFmtId="164" fontId="18" fillId="0" borderId="47" xfId="45" applyNumberFormat="1" applyFont="1" applyFill="1" applyBorder="1">
      <alignment/>
      <protection/>
    </xf>
    <xf numFmtId="164" fontId="18" fillId="0" borderId="47" xfId="0" applyNumberFormat="1" applyFont="1" applyFill="1" applyBorder="1" applyAlignment="1">
      <alignment horizontal="right"/>
    </xf>
    <xf numFmtId="164" fontId="22" fillId="5" borderId="47" xfId="0" applyNumberFormat="1" applyFont="1" applyFill="1" applyBorder="1" applyAlignment="1">
      <alignment horizontal="right"/>
    </xf>
    <xf numFmtId="164" fontId="18" fillId="0" borderId="46" xfId="0" applyNumberFormat="1" applyFont="1" applyFill="1" applyBorder="1" applyAlignment="1">
      <alignment/>
    </xf>
    <xf numFmtId="164" fontId="18" fillId="0" borderId="48" xfId="0" applyNumberFormat="1" applyFont="1" applyFill="1" applyBorder="1" applyAlignment="1">
      <alignment/>
    </xf>
    <xf numFmtId="164" fontId="22" fillId="8" borderId="49" xfId="0" applyNumberFormat="1" applyFont="1" applyFill="1" applyBorder="1" applyAlignment="1">
      <alignment horizontal="right"/>
    </xf>
    <xf numFmtId="164" fontId="22" fillId="5" borderId="50" xfId="0" applyNumberFormat="1" applyFont="1" applyFill="1" applyBorder="1" applyAlignment="1">
      <alignment horizontal="right"/>
    </xf>
    <xf numFmtId="165" fontId="18" fillId="0" borderId="30" xfId="0" applyNumberFormat="1" applyFont="1" applyFill="1" applyBorder="1" applyAlignment="1">
      <alignment/>
    </xf>
    <xf numFmtId="166" fontId="18" fillId="0" borderId="30" xfId="0" applyNumberFormat="1" applyFont="1" applyFill="1" applyBorder="1" applyAlignment="1">
      <alignment/>
    </xf>
    <xf numFmtId="166" fontId="18" fillId="0" borderId="30" xfId="0" applyNumberFormat="1" applyFont="1" applyFill="1" applyBorder="1" applyAlignment="1">
      <alignment horizontal="right"/>
    </xf>
    <xf numFmtId="164" fontId="18" fillId="0" borderId="51" xfId="0" applyNumberFormat="1" applyFont="1" applyFill="1" applyBorder="1" applyAlignment="1">
      <alignment horizontal="right"/>
    </xf>
    <xf numFmtId="164" fontId="22" fillId="8" borderId="52" xfId="0" applyNumberFormat="1" applyFont="1" applyFill="1" applyBorder="1" applyAlignment="1">
      <alignment horizontal="right"/>
    </xf>
    <xf numFmtId="164" fontId="22" fillId="5" borderId="53" xfId="0" applyNumberFormat="1" applyFont="1" applyFill="1" applyBorder="1" applyAlignment="1">
      <alignment horizontal="right"/>
    </xf>
    <xf numFmtId="165" fontId="18" fillId="4" borderId="47" xfId="0" applyNumberFormat="1" applyFont="1" applyFill="1" applyBorder="1" applyAlignment="1">
      <alignment/>
    </xf>
    <xf numFmtId="166" fontId="18" fillId="0" borderId="47" xfId="0" applyNumberFormat="1" applyFont="1" applyFill="1" applyBorder="1" applyAlignment="1">
      <alignment/>
    </xf>
    <xf numFmtId="166" fontId="18" fillId="0" borderId="47" xfId="0" applyNumberFormat="1" applyFont="1" applyFill="1" applyBorder="1" applyAlignment="1">
      <alignment horizontal="right"/>
    </xf>
    <xf numFmtId="167" fontId="18" fillId="0" borderId="48" xfId="0" applyNumberFormat="1" applyFont="1" applyFill="1" applyBorder="1" applyAlignment="1">
      <alignment/>
    </xf>
    <xf numFmtId="164" fontId="18" fillId="0" borderId="45" xfId="0" applyNumberFormat="1" applyFont="1" applyFill="1" applyBorder="1" applyAlignment="1">
      <alignment horizontal="right"/>
    </xf>
    <xf numFmtId="164" fontId="22" fillId="8" borderId="5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4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84"/>
  <sheetViews>
    <sheetView tabSelected="1" zoomScale="75" zoomScaleNormal="75" zoomScaleSheetLayoutView="85" workbookViewId="0" topLeftCell="A130">
      <pane xSplit="2" topLeftCell="C1" activePane="topRight" state="frozen"/>
      <selection pane="topLeft" activeCell="A36" sqref="A36"/>
      <selection pane="topRight" activeCell="G157" sqref="G157"/>
    </sheetView>
  </sheetViews>
  <sheetFormatPr defaultColWidth="9.140625" defaultRowHeight="15"/>
  <cols>
    <col min="1" max="1" width="2.00390625" style="1" customWidth="1"/>
    <col min="2" max="2" width="8.8515625" style="2" customWidth="1"/>
    <col min="3" max="3" width="41.8515625" style="2" customWidth="1"/>
    <col min="4" max="4" width="17.7109375" style="3" customWidth="1"/>
    <col min="5" max="5" width="19.8515625" style="4" customWidth="1"/>
    <col min="6" max="6" width="18.7109375" style="5" customWidth="1"/>
    <col min="7" max="7" width="29.57421875" style="5" customWidth="1"/>
    <col min="8" max="55" width="9.140625" style="5" customWidth="1"/>
    <col min="56" max="243" width="9.140625" style="2" customWidth="1"/>
  </cols>
  <sheetData>
    <row r="1" spans="1:3" ht="15">
      <c r="A1" s="6" t="s">
        <v>0</v>
      </c>
      <c r="B1" s="6"/>
      <c r="C1" s="7"/>
    </row>
    <row r="2" spans="1:3" ht="15">
      <c r="A2" s="6" t="s">
        <v>315</v>
      </c>
      <c r="B2" s="6"/>
      <c r="C2" s="7"/>
    </row>
    <row r="3" spans="1:3" ht="15">
      <c r="A3" s="6"/>
      <c r="B3" s="6"/>
      <c r="C3" s="7"/>
    </row>
    <row r="4" spans="1:3" ht="15">
      <c r="A4" s="6"/>
      <c r="B4" s="6"/>
      <c r="C4" s="7"/>
    </row>
    <row r="5" spans="1:5" ht="15">
      <c r="A5" s="8" t="s">
        <v>1</v>
      </c>
      <c r="B5" s="9"/>
      <c r="C5" s="10"/>
      <c r="D5" s="116">
        <v>2020</v>
      </c>
      <c r="E5" s="105">
        <v>2021</v>
      </c>
    </row>
    <row r="6" spans="1:5" ht="30.75" customHeight="1">
      <c r="A6" s="11" t="s">
        <v>2</v>
      </c>
      <c r="B6" s="12"/>
      <c r="C6" s="13" t="s">
        <v>3</v>
      </c>
      <c r="D6" s="117" t="s">
        <v>4</v>
      </c>
      <c r="E6" s="106" t="s">
        <v>314</v>
      </c>
    </row>
    <row r="7" spans="1:179" ht="15">
      <c r="A7" s="14" t="s">
        <v>5</v>
      </c>
      <c r="B7" s="15"/>
      <c r="C7" s="16"/>
      <c r="D7" s="134"/>
      <c r="E7" s="128">
        <f>SUM(E8:E9)</f>
        <v>2480000</v>
      </c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</row>
    <row r="8" spans="1:5" ht="15">
      <c r="A8" s="18"/>
      <c r="B8" s="19" t="s">
        <v>6</v>
      </c>
      <c r="C8" s="20" t="s">
        <v>7</v>
      </c>
      <c r="D8" s="135">
        <f>1431255-75</f>
        <v>1431180</v>
      </c>
      <c r="E8" s="129">
        <v>1360000</v>
      </c>
    </row>
    <row r="9" spans="1:6" ht="15">
      <c r="A9" s="18"/>
      <c r="B9" s="19" t="s">
        <v>8</v>
      </c>
      <c r="C9" s="20" t="s">
        <v>9</v>
      </c>
      <c r="D9" s="135">
        <f>1182815-50</f>
        <v>1182765</v>
      </c>
      <c r="E9" s="129">
        <v>1120000</v>
      </c>
      <c r="F9" s="21"/>
    </row>
    <row r="10" spans="1:55" s="17" customFormat="1" ht="15">
      <c r="A10" s="22" t="s">
        <v>10</v>
      </c>
      <c r="B10" s="23"/>
      <c r="C10" s="24"/>
      <c r="D10" s="121"/>
      <c r="E10" s="110">
        <f>SUM(E11:E13)</f>
        <v>13500000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" ht="15">
      <c r="A11" s="18"/>
      <c r="B11" s="19" t="s">
        <v>11</v>
      </c>
      <c r="C11" s="20" t="s">
        <v>12</v>
      </c>
      <c r="D11" s="120">
        <v>1446500</v>
      </c>
      <c r="E11" s="108">
        <f>1300000</f>
        <v>1300000</v>
      </c>
    </row>
    <row r="12" spans="1:5" ht="15">
      <c r="A12" s="18"/>
      <c r="B12" s="19" t="s">
        <v>13</v>
      </c>
      <c r="C12" s="20" t="s">
        <v>14</v>
      </c>
      <c r="D12" s="123">
        <v>2104300</v>
      </c>
      <c r="E12" s="114">
        <f>1900000</f>
        <v>1900000</v>
      </c>
    </row>
    <row r="13" spans="1:5" ht="15.75" customHeight="1">
      <c r="A13" s="18"/>
      <c r="B13" s="19" t="s">
        <v>15</v>
      </c>
      <c r="C13" s="20" t="s">
        <v>16</v>
      </c>
      <c r="D13" s="120">
        <v>11444475</v>
      </c>
      <c r="E13" s="108">
        <f>10300000</f>
        <v>10300000</v>
      </c>
    </row>
    <row r="14" spans="1:55" s="17" customFormat="1" ht="15">
      <c r="A14" s="22" t="s">
        <v>17</v>
      </c>
      <c r="B14" s="25"/>
      <c r="C14" s="24"/>
      <c r="D14" s="121"/>
      <c r="E14" s="110">
        <f>SUM(E15:E26)</f>
        <v>698600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" ht="15">
      <c r="A15" s="18"/>
      <c r="B15" s="19" t="s">
        <v>18</v>
      </c>
      <c r="C15" s="20" t="s">
        <v>19</v>
      </c>
      <c r="D15" s="136">
        <f>355189.5+7610+4870</f>
        <v>367669.5</v>
      </c>
      <c r="E15" s="130">
        <v>100000</v>
      </c>
    </row>
    <row r="16" spans="1:5" ht="15">
      <c r="A16" s="18"/>
      <c r="B16" s="19" t="s">
        <v>20</v>
      </c>
      <c r="C16" s="20" t="s">
        <v>21</v>
      </c>
      <c r="D16" s="137">
        <f>32189+28515.5+21516.5+2735</f>
        <v>84956</v>
      </c>
      <c r="E16" s="131">
        <v>50000</v>
      </c>
    </row>
    <row r="17" spans="1:5" ht="15">
      <c r="A17" s="18"/>
      <c r="B17" s="19" t="s">
        <v>22</v>
      </c>
      <c r="C17" s="20" t="s">
        <v>23</v>
      </c>
      <c r="D17" s="136">
        <v>488270</v>
      </c>
      <c r="E17" s="130">
        <v>200000</v>
      </c>
    </row>
    <row r="18" spans="1:5" ht="15">
      <c r="A18" s="18"/>
      <c r="B18" s="19" t="s">
        <v>24</v>
      </c>
      <c r="C18" s="20" t="s">
        <v>25</v>
      </c>
      <c r="D18" s="136">
        <f>212000+3750+2000</f>
        <v>217750</v>
      </c>
      <c r="E18" s="26">
        <v>0</v>
      </c>
    </row>
    <row r="19" spans="1:5" ht="15">
      <c r="A19" s="18"/>
      <c r="B19" s="19" t="s">
        <v>26</v>
      </c>
      <c r="C19" s="20" t="s">
        <v>27</v>
      </c>
      <c r="D19" s="136">
        <f>31400+1200</f>
        <v>32600</v>
      </c>
      <c r="E19" s="130">
        <f>31400+1200</f>
        <v>32600</v>
      </c>
    </row>
    <row r="20" spans="1:5" ht="15">
      <c r="A20" s="18"/>
      <c r="B20" s="19" t="s">
        <v>28</v>
      </c>
      <c r="C20" s="20" t="s">
        <v>29</v>
      </c>
      <c r="D20" s="138">
        <v>0</v>
      </c>
      <c r="E20" s="55">
        <v>60000</v>
      </c>
    </row>
    <row r="21" spans="1:6" ht="15">
      <c r="A21" s="18"/>
      <c r="B21" s="19" t="s">
        <v>30</v>
      </c>
      <c r="C21" s="20" t="s">
        <v>31</v>
      </c>
      <c r="D21" s="136">
        <v>182907</v>
      </c>
      <c r="E21" s="26">
        <v>118000</v>
      </c>
      <c r="F21" s="27"/>
    </row>
    <row r="22" spans="1:5" ht="15">
      <c r="A22" s="18"/>
      <c r="B22" s="19" t="s">
        <v>32</v>
      </c>
      <c r="C22" s="20" t="s">
        <v>33</v>
      </c>
      <c r="D22" s="136">
        <f>70200+200+7281</f>
        <v>77681</v>
      </c>
      <c r="E22" s="130">
        <v>70000</v>
      </c>
    </row>
    <row r="23" spans="1:5" ht="15">
      <c r="A23" s="18"/>
      <c r="B23" s="19" t="s">
        <v>34</v>
      </c>
      <c r="C23" s="20" t="s">
        <v>35</v>
      </c>
      <c r="D23" s="136">
        <f>74200</f>
        <v>74200</v>
      </c>
      <c r="E23" s="130">
        <v>10000</v>
      </c>
    </row>
    <row r="24" spans="1:5" ht="15">
      <c r="A24" s="18"/>
      <c r="B24" s="19" t="s">
        <v>36</v>
      </c>
      <c r="C24" s="20" t="s">
        <v>37</v>
      </c>
      <c r="D24" s="136">
        <v>80678</v>
      </c>
      <c r="E24" s="130">
        <v>10000</v>
      </c>
    </row>
    <row r="25" spans="1:5" ht="15">
      <c r="A25" s="18"/>
      <c r="B25" s="19" t="s">
        <v>38</v>
      </c>
      <c r="C25" s="20" t="s">
        <v>39</v>
      </c>
      <c r="D25" s="138">
        <v>0</v>
      </c>
      <c r="E25" s="26">
        <v>9000</v>
      </c>
    </row>
    <row r="26" spans="1:5" ht="15">
      <c r="A26" s="18"/>
      <c r="B26" s="19" t="s">
        <v>40</v>
      </c>
      <c r="C26" s="20" t="s">
        <v>41</v>
      </c>
      <c r="D26" s="136">
        <v>61100</v>
      </c>
      <c r="E26" s="130">
        <v>39000</v>
      </c>
    </row>
    <row r="27" spans="1:179" ht="15">
      <c r="A27" s="22" t="s">
        <v>42</v>
      </c>
      <c r="B27" s="23"/>
      <c r="C27" s="24"/>
      <c r="D27" s="121"/>
      <c r="E27" s="110">
        <f>SUM(E28:E31)</f>
        <v>370000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</row>
    <row r="28" spans="1:5" ht="15">
      <c r="A28" s="18"/>
      <c r="B28" s="28" t="s">
        <v>43</v>
      </c>
      <c r="C28" s="20" t="s">
        <v>44</v>
      </c>
      <c r="D28" s="138">
        <v>0</v>
      </c>
      <c r="E28" s="26">
        <v>20000</v>
      </c>
    </row>
    <row r="29" spans="1:5" ht="15">
      <c r="A29" s="18"/>
      <c r="B29" s="28" t="s">
        <v>45</v>
      </c>
      <c r="C29" s="20" t="s">
        <v>46</v>
      </c>
      <c r="D29" s="123">
        <v>443319</v>
      </c>
      <c r="E29" s="114">
        <v>200000</v>
      </c>
    </row>
    <row r="30" spans="1:5" ht="15">
      <c r="A30" s="18"/>
      <c r="B30" s="28" t="s">
        <v>47</v>
      </c>
      <c r="C30" s="20" t="s">
        <v>48</v>
      </c>
      <c r="D30" s="123">
        <f>134542</f>
        <v>134542</v>
      </c>
      <c r="E30" s="114">
        <v>130000</v>
      </c>
    </row>
    <row r="31" spans="1:5" ht="15" customHeight="1">
      <c r="A31" s="18"/>
      <c r="B31" s="28" t="s">
        <v>49</v>
      </c>
      <c r="C31" s="20" t="s">
        <v>50</v>
      </c>
      <c r="D31" s="123">
        <v>18519</v>
      </c>
      <c r="E31" s="114">
        <v>20000</v>
      </c>
    </row>
    <row r="32" spans="1:179" ht="15">
      <c r="A32" s="22" t="s">
        <v>51</v>
      </c>
      <c r="B32" s="25"/>
      <c r="C32" s="24"/>
      <c r="D32" s="121"/>
      <c r="E32" s="110">
        <f>SUM(E33:E35)</f>
        <v>110000</v>
      </c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</row>
    <row r="33" spans="1:5" s="32" customFormat="1" ht="15">
      <c r="A33" s="29"/>
      <c r="B33" s="30" t="s">
        <v>52</v>
      </c>
      <c r="C33" s="31" t="s">
        <v>53</v>
      </c>
      <c r="D33" s="123">
        <v>115500</v>
      </c>
      <c r="E33" s="114">
        <v>80000</v>
      </c>
    </row>
    <row r="34" spans="1:5" ht="15">
      <c r="A34" s="33"/>
      <c r="B34" s="28" t="s">
        <v>54</v>
      </c>
      <c r="C34" s="34" t="s">
        <v>55</v>
      </c>
      <c r="D34" s="138">
        <v>5380</v>
      </c>
      <c r="E34" s="26">
        <v>20000</v>
      </c>
    </row>
    <row r="35" spans="1:5" ht="15">
      <c r="A35" s="33"/>
      <c r="B35" s="28" t="s">
        <v>56</v>
      </c>
      <c r="C35" s="34" t="s">
        <v>57</v>
      </c>
      <c r="D35" s="139">
        <v>0</v>
      </c>
      <c r="E35" s="132">
        <v>10000</v>
      </c>
    </row>
    <row r="36" spans="1:179" ht="15">
      <c r="A36" s="35" t="s">
        <v>58</v>
      </c>
      <c r="B36" s="36"/>
      <c r="C36" s="37"/>
      <c r="D36" s="140">
        <f>D7+D10+D14+D27+D32</f>
        <v>0</v>
      </c>
      <c r="E36" s="133">
        <f>E7+E10+E14+E27+E32</f>
        <v>17158600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</row>
    <row r="37" spans="1:245" s="40" customFormat="1" ht="15.75" customHeight="1">
      <c r="A37" s="39"/>
      <c r="C37" s="7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5" ht="15">
      <c r="A38" s="8" t="s">
        <v>59</v>
      </c>
      <c r="B38" s="9"/>
      <c r="C38" s="10"/>
      <c r="D38" s="116">
        <v>2020</v>
      </c>
      <c r="E38" s="105">
        <v>2020</v>
      </c>
    </row>
    <row r="39" spans="1:5" ht="30.75" customHeight="1">
      <c r="A39" s="11" t="s">
        <v>2</v>
      </c>
      <c r="B39" s="12"/>
      <c r="C39" s="13" t="s">
        <v>3</v>
      </c>
      <c r="D39" s="117" t="s">
        <v>4</v>
      </c>
      <c r="E39" s="106" t="s">
        <v>314</v>
      </c>
    </row>
    <row r="40" spans="1:5" ht="15">
      <c r="A40" s="44" t="s">
        <v>60</v>
      </c>
      <c r="B40" s="45"/>
      <c r="C40" s="46"/>
      <c r="D40" s="118"/>
      <c r="E40" s="107">
        <f>SUM(E41:E54)</f>
        <v>1807000</v>
      </c>
    </row>
    <row r="41" spans="1:5" ht="15">
      <c r="A41" s="47"/>
      <c r="B41" s="28" t="s">
        <v>61</v>
      </c>
      <c r="C41" s="48" t="s">
        <v>62</v>
      </c>
      <c r="D41" s="119">
        <v>0</v>
      </c>
      <c r="E41" s="108">
        <v>400000</v>
      </c>
    </row>
    <row r="42" spans="1:5" ht="15">
      <c r="A42" s="47"/>
      <c r="B42" s="28" t="s">
        <v>63</v>
      </c>
      <c r="C42" s="48" t="s">
        <v>64</v>
      </c>
      <c r="D42" s="119">
        <v>0</v>
      </c>
      <c r="E42" s="108">
        <v>370000</v>
      </c>
    </row>
    <row r="43" spans="1:5" ht="15">
      <c r="A43" s="47"/>
      <c r="B43" s="28" t="s">
        <v>65</v>
      </c>
      <c r="C43" s="48" t="s">
        <v>66</v>
      </c>
      <c r="D43" s="119">
        <v>0</v>
      </c>
      <c r="E43" s="108">
        <v>200000</v>
      </c>
    </row>
    <row r="44" spans="1:5" ht="15">
      <c r="A44" s="47"/>
      <c r="B44" s="28" t="s">
        <v>67</v>
      </c>
      <c r="C44" s="48" t="s">
        <v>68</v>
      </c>
      <c r="D44" s="119">
        <v>0</v>
      </c>
      <c r="E44" s="108">
        <v>120000</v>
      </c>
    </row>
    <row r="45" spans="1:5" ht="15">
      <c r="A45" s="47"/>
      <c r="B45" s="28" t="s">
        <v>69</v>
      </c>
      <c r="C45" s="48" t="s">
        <v>70</v>
      </c>
      <c r="D45" s="119">
        <v>0</v>
      </c>
      <c r="E45" s="109">
        <v>85000</v>
      </c>
    </row>
    <row r="46" spans="1:5" ht="15">
      <c r="A46" s="47"/>
      <c r="B46" s="28" t="s">
        <v>71</v>
      </c>
      <c r="C46" s="48" t="s">
        <v>72</v>
      </c>
      <c r="D46" s="119">
        <v>0</v>
      </c>
      <c r="E46" s="109">
        <v>72000</v>
      </c>
    </row>
    <row r="47" spans="1:5" ht="15">
      <c r="A47" s="47"/>
      <c r="B47" s="28" t="s">
        <v>73</v>
      </c>
      <c r="C47" s="48" t="s">
        <v>74</v>
      </c>
      <c r="D47" s="119">
        <v>0</v>
      </c>
      <c r="E47" s="108">
        <v>90000</v>
      </c>
    </row>
    <row r="48" spans="1:5" ht="15">
      <c r="A48" s="47"/>
      <c r="B48" s="28" t="s">
        <v>75</v>
      </c>
      <c r="C48" s="48" t="s">
        <v>76</v>
      </c>
      <c r="D48" s="119">
        <v>0</v>
      </c>
      <c r="E48" s="108">
        <v>50000</v>
      </c>
    </row>
    <row r="49" spans="1:5" ht="15">
      <c r="A49" s="47"/>
      <c r="B49" s="28" t="s">
        <v>77</v>
      </c>
      <c r="C49" s="49" t="s">
        <v>78</v>
      </c>
      <c r="D49" s="119">
        <v>0</v>
      </c>
      <c r="E49" s="109">
        <v>30000</v>
      </c>
    </row>
    <row r="50" spans="1:5" ht="15">
      <c r="A50" s="47"/>
      <c r="B50" s="28" t="s">
        <v>79</v>
      </c>
      <c r="C50" s="48" t="s">
        <v>80</v>
      </c>
      <c r="D50" s="119">
        <v>0</v>
      </c>
      <c r="E50" s="108">
        <v>40000</v>
      </c>
    </row>
    <row r="51" spans="1:5" ht="15">
      <c r="A51" s="47"/>
      <c r="B51" s="28" t="s">
        <v>81</v>
      </c>
      <c r="C51" s="48" t="s">
        <v>82</v>
      </c>
      <c r="D51" s="119">
        <v>0</v>
      </c>
      <c r="E51" s="108">
        <v>0</v>
      </c>
    </row>
    <row r="52" spans="1:5" ht="15">
      <c r="A52" s="47"/>
      <c r="B52" s="28" t="s">
        <v>83</v>
      </c>
      <c r="C52" s="48" t="s">
        <v>84</v>
      </c>
      <c r="D52" s="120">
        <v>228000</v>
      </c>
      <c r="E52" s="108">
        <v>50000</v>
      </c>
    </row>
    <row r="53" spans="1:5" ht="15">
      <c r="A53" s="47"/>
      <c r="B53" s="28" t="s">
        <v>85</v>
      </c>
      <c r="C53" s="49" t="s">
        <v>86</v>
      </c>
      <c r="D53" s="120"/>
      <c r="E53" s="108">
        <v>150000</v>
      </c>
    </row>
    <row r="54" spans="1:5" ht="15">
      <c r="A54" s="47"/>
      <c r="B54" s="19" t="s">
        <v>87</v>
      </c>
      <c r="C54" s="49" t="s">
        <v>88</v>
      </c>
      <c r="D54" s="120">
        <v>200000</v>
      </c>
      <c r="E54" s="108">
        <v>150000</v>
      </c>
    </row>
    <row r="55" spans="1:5" ht="15">
      <c r="A55" s="50" t="s">
        <v>89</v>
      </c>
      <c r="B55" s="51"/>
      <c r="C55" s="52"/>
      <c r="D55" s="121"/>
      <c r="E55" s="110">
        <f>SUM(E56:E71)</f>
        <v>1567500</v>
      </c>
    </row>
    <row r="56" spans="1:5" ht="15">
      <c r="A56" s="47"/>
      <c r="B56" s="28" t="s">
        <v>90</v>
      </c>
      <c r="C56" s="20" t="s">
        <v>91</v>
      </c>
      <c r="D56" s="122">
        <v>464838</v>
      </c>
      <c r="E56" s="53">
        <v>480000</v>
      </c>
    </row>
    <row r="57" spans="1:5" ht="15">
      <c r="A57" s="47"/>
      <c r="B57" s="28" t="s">
        <v>92</v>
      </c>
      <c r="C57" s="20" t="s">
        <v>93</v>
      </c>
      <c r="D57" s="122"/>
      <c r="E57" s="53">
        <v>70000</v>
      </c>
    </row>
    <row r="58" spans="1:5" ht="15">
      <c r="A58" s="47"/>
      <c r="B58" s="28" t="s">
        <v>94</v>
      </c>
      <c r="C58" s="20" t="s">
        <v>95</v>
      </c>
      <c r="D58" s="122">
        <v>250000</v>
      </c>
      <c r="E58" s="53">
        <v>275000</v>
      </c>
    </row>
    <row r="59" spans="1:5" ht="15">
      <c r="A59" s="54"/>
      <c r="B59" s="28" t="s">
        <v>96</v>
      </c>
      <c r="C59" s="20" t="s">
        <v>97</v>
      </c>
      <c r="D59" s="122">
        <v>120000</v>
      </c>
      <c r="E59" s="53">
        <v>140000</v>
      </c>
    </row>
    <row r="60" spans="1:5" ht="15">
      <c r="A60" s="47"/>
      <c r="B60" s="28" t="s">
        <v>98</v>
      </c>
      <c r="C60" s="20" t="s">
        <v>99</v>
      </c>
      <c r="D60" s="122">
        <v>0</v>
      </c>
      <c r="E60" s="53">
        <v>140000</v>
      </c>
    </row>
    <row r="61" spans="1:5" ht="15">
      <c r="A61" s="47"/>
      <c r="B61" s="28" t="s">
        <v>100</v>
      </c>
      <c r="C61" s="20" t="s">
        <v>101</v>
      </c>
      <c r="D61" s="122">
        <v>30000</v>
      </c>
      <c r="E61" s="53">
        <v>30000</v>
      </c>
    </row>
    <row r="62" spans="1:5" ht="15">
      <c r="A62" s="47"/>
      <c r="B62" s="28" t="s">
        <v>102</v>
      </c>
      <c r="C62" s="20" t="s">
        <v>103</v>
      </c>
      <c r="D62" s="122">
        <v>15000</v>
      </c>
      <c r="E62" s="53">
        <v>20000</v>
      </c>
    </row>
    <row r="63" spans="1:5" ht="15">
      <c r="A63" s="47"/>
      <c r="B63" s="28" t="s">
        <v>104</v>
      </c>
      <c r="C63" s="20" t="s">
        <v>57</v>
      </c>
      <c r="D63" s="122">
        <v>0</v>
      </c>
      <c r="E63" s="53">
        <v>180000</v>
      </c>
    </row>
    <row r="64" spans="1:5" ht="15">
      <c r="A64" s="47"/>
      <c r="B64" s="28" t="s">
        <v>105</v>
      </c>
      <c r="C64" s="20" t="s">
        <v>106</v>
      </c>
      <c r="D64" s="122">
        <v>30000</v>
      </c>
      <c r="E64" s="53">
        <v>35000</v>
      </c>
    </row>
    <row r="65" spans="1:5" ht="15">
      <c r="A65" s="47"/>
      <c r="B65" s="28" t="s">
        <v>107</v>
      </c>
      <c r="C65" s="20" t="s">
        <v>108</v>
      </c>
      <c r="D65" s="122">
        <v>27500</v>
      </c>
      <c r="E65" s="53">
        <v>27500</v>
      </c>
    </row>
    <row r="66" spans="1:5" ht="15">
      <c r="A66" s="47"/>
      <c r="B66" s="28" t="s">
        <v>109</v>
      </c>
      <c r="C66" s="20" t="s">
        <v>110</v>
      </c>
      <c r="D66" s="122">
        <v>30000</v>
      </c>
      <c r="E66" s="53">
        <v>35000</v>
      </c>
    </row>
    <row r="67" spans="1:5" ht="15">
      <c r="A67" s="47"/>
      <c r="B67" s="28" t="s">
        <v>111</v>
      </c>
      <c r="C67" s="20" t="s">
        <v>112</v>
      </c>
      <c r="D67" s="122">
        <v>20000</v>
      </c>
      <c r="E67" s="53">
        <v>20000</v>
      </c>
    </row>
    <row r="68" spans="1:5" ht="15">
      <c r="A68" s="47"/>
      <c r="B68" s="28" t="s">
        <v>113</v>
      </c>
      <c r="C68" s="20" t="s">
        <v>114</v>
      </c>
      <c r="D68" s="122">
        <v>13000</v>
      </c>
      <c r="E68" s="53">
        <v>60000</v>
      </c>
    </row>
    <row r="69" spans="1:5" ht="15">
      <c r="A69" s="47"/>
      <c r="B69" s="28" t="s">
        <v>115</v>
      </c>
      <c r="C69" s="20" t="s">
        <v>116</v>
      </c>
      <c r="D69" s="122">
        <v>0</v>
      </c>
      <c r="E69" s="111">
        <v>10000</v>
      </c>
    </row>
    <row r="70" spans="1:5" ht="15">
      <c r="A70" s="47"/>
      <c r="B70" s="28" t="s">
        <v>117</v>
      </c>
      <c r="C70" s="20" t="s">
        <v>118</v>
      </c>
      <c r="D70" s="122">
        <v>0</v>
      </c>
      <c r="E70" s="111">
        <v>10000</v>
      </c>
    </row>
    <row r="71" spans="1:5" ht="15">
      <c r="A71" s="47"/>
      <c r="B71" s="28" t="s">
        <v>119</v>
      </c>
      <c r="C71" s="20" t="s">
        <v>120</v>
      </c>
      <c r="D71" s="122">
        <v>30000</v>
      </c>
      <c r="E71" s="53">
        <v>35000</v>
      </c>
    </row>
    <row r="72" spans="1:5" ht="15">
      <c r="A72" s="50" t="s">
        <v>121</v>
      </c>
      <c r="B72" s="51"/>
      <c r="C72" s="52"/>
      <c r="D72" s="121"/>
      <c r="E72" s="110">
        <f>SUM(E73:E77)</f>
        <v>1100000</v>
      </c>
    </row>
    <row r="73" spans="1:6" ht="15">
      <c r="A73" s="47"/>
      <c r="B73" s="19" t="s">
        <v>122</v>
      </c>
      <c r="C73" s="49" t="s">
        <v>123</v>
      </c>
      <c r="D73" s="120">
        <v>0</v>
      </c>
      <c r="E73" s="109">
        <v>420000</v>
      </c>
      <c r="F73" s="56"/>
    </row>
    <row r="74" spans="1:5" ht="15">
      <c r="A74" s="47"/>
      <c r="B74" s="19" t="s">
        <v>124</v>
      </c>
      <c r="C74" s="57" t="s">
        <v>125</v>
      </c>
      <c r="D74" s="120">
        <v>0</v>
      </c>
      <c r="E74" s="109">
        <v>200000</v>
      </c>
    </row>
    <row r="75" spans="1:5" ht="15">
      <c r="A75" s="47"/>
      <c r="B75" s="19" t="s">
        <v>126</v>
      </c>
      <c r="C75" s="58" t="s">
        <v>127</v>
      </c>
      <c r="D75" s="120">
        <f>-400+299661</f>
        <v>299261</v>
      </c>
      <c r="E75" s="108">
        <v>130000</v>
      </c>
    </row>
    <row r="76" spans="1:5" ht="15">
      <c r="A76" s="47"/>
      <c r="B76" s="19" t="s">
        <v>128</v>
      </c>
      <c r="C76" s="58" t="s">
        <v>129</v>
      </c>
      <c r="D76" s="120">
        <v>267030</v>
      </c>
      <c r="E76" s="108">
        <v>250000</v>
      </c>
    </row>
    <row r="77" spans="1:5" ht="15">
      <c r="A77" s="47"/>
      <c r="B77" s="19" t="s">
        <v>130</v>
      </c>
      <c r="C77" s="58" t="s">
        <v>86</v>
      </c>
      <c r="D77" s="120"/>
      <c r="E77" s="108">
        <v>100000</v>
      </c>
    </row>
    <row r="78" spans="1:5" ht="15">
      <c r="A78" s="50" t="s">
        <v>131</v>
      </c>
      <c r="B78" s="51"/>
      <c r="C78" s="52"/>
      <c r="D78" s="121"/>
      <c r="E78" s="110">
        <f>SUM(E79:E87)</f>
        <v>330000</v>
      </c>
    </row>
    <row r="79" spans="1:5" ht="15">
      <c r="A79" s="47"/>
      <c r="B79" s="28" t="s">
        <v>132</v>
      </c>
      <c r="C79" s="20" t="s">
        <v>133</v>
      </c>
      <c r="D79" s="120">
        <v>75000</v>
      </c>
      <c r="E79" s="109">
        <v>75000</v>
      </c>
    </row>
    <row r="80" spans="1:5" ht="15">
      <c r="A80" s="54"/>
      <c r="B80" s="28" t="s">
        <v>134</v>
      </c>
      <c r="C80" s="20" t="s">
        <v>135</v>
      </c>
      <c r="D80" s="120">
        <v>0</v>
      </c>
      <c r="E80" s="109">
        <v>25000</v>
      </c>
    </row>
    <row r="81" spans="1:5" ht="15">
      <c r="A81" s="47"/>
      <c r="B81" s="28" t="s">
        <v>136</v>
      </c>
      <c r="C81" s="20" t="s">
        <v>137</v>
      </c>
      <c r="D81" s="120">
        <v>0</v>
      </c>
      <c r="E81" s="109">
        <v>60000</v>
      </c>
    </row>
    <row r="82" spans="1:5" ht="15">
      <c r="A82" s="47"/>
      <c r="B82" s="28" t="s">
        <v>138</v>
      </c>
      <c r="C82" s="20" t="s">
        <v>139</v>
      </c>
      <c r="D82" s="120">
        <v>0</v>
      </c>
      <c r="E82" s="109">
        <v>25000</v>
      </c>
    </row>
    <row r="83" spans="1:5" ht="15">
      <c r="A83" s="47"/>
      <c r="B83" s="28" t="s">
        <v>140</v>
      </c>
      <c r="C83" s="20" t="s">
        <v>141</v>
      </c>
      <c r="D83" s="120">
        <v>0</v>
      </c>
      <c r="E83" s="109">
        <v>60000</v>
      </c>
    </row>
    <row r="84" spans="1:5" ht="15">
      <c r="A84" s="47"/>
      <c r="B84" s="28" t="s">
        <v>142</v>
      </c>
      <c r="C84" s="20" t="s">
        <v>143</v>
      </c>
      <c r="D84" s="120">
        <v>0</v>
      </c>
      <c r="E84" s="109">
        <v>25000</v>
      </c>
    </row>
    <row r="85" spans="1:5" ht="15">
      <c r="A85" s="47"/>
      <c r="B85" s="28" t="s">
        <v>144</v>
      </c>
      <c r="C85" s="20" t="s">
        <v>145</v>
      </c>
      <c r="D85" s="120">
        <v>0</v>
      </c>
      <c r="E85" s="109">
        <v>25000</v>
      </c>
    </row>
    <row r="86" spans="1:5" ht="15">
      <c r="A86" s="47"/>
      <c r="B86" s="28" t="s">
        <v>146</v>
      </c>
      <c r="C86" s="20" t="s">
        <v>147</v>
      </c>
      <c r="D86" s="120">
        <v>25000</v>
      </c>
      <c r="E86" s="109">
        <v>25000</v>
      </c>
    </row>
    <row r="87" spans="1:5" ht="15">
      <c r="A87" s="47"/>
      <c r="B87" s="28" t="s">
        <v>148</v>
      </c>
      <c r="C87" s="20" t="s">
        <v>149</v>
      </c>
      <c r="D87" s="120">
        <v>10352</v>
      </c>
      <c r="E87" s="109">
        <v>10000</v>
      </c>
    </row>
    <row r="88" spans="1:5" ht="15">
      <c r="A88" s="59" t="s">
        <v>150</v>
      </c>
      <c r="B88" s="60"/>
      <c r="C88" s="61"/>
      <c r="D88" s="121"/>
      <c r="E88" s="110">
        <f>SUM(E89:E93)</f>
        <v>990000</v>
      </c>
    </row>
    <row r="89" spans="1:5" ht="15">
      <c r="A89" s="18"/>
      <c r="B89" s="28" t="s">
        <v>151</v>
      </c>
      <c r="C89" s="20" t="s">
        <v>152</v>
      </c>
      <c r="D89" s="120">
        <v>182979</v>
      </c>
      <c r="E89" s="108">
        <v>50000</v>
      </c>
    </row>
    <row r="90" spans="1:5" ht="15">
      <c r="A90" s="18"/>
      <c r="B90" s="28" t="s">
        <v>153</v>
      </c>
      <c r="C90" s="20" t="s">
        <v>154</v>
      </c>
      <c r="D90" s="120">
        <v>80877</v>
      </c>
      <c r="E90" s="108">
        <v>90000</v>
      </c>
    </row>
    <row r="91" spans="1:5" ht="15">
      <c r="A91" s="18"/>
      <c r="B91" s="28" t="s">
        <v>155</v>
      </c>
      <c r="C91" s="62" t="s">
        <v>156</v>
      </c>
      <c r="D91" s="123">
        <f>276445+57178</f>
        <v>333623</v>
      </c>
      <c r="E91" s="112">
        <v>300000</v>
      </c>
    </row>
    <row r="92" spans="1:5" ht="15">
      <c r="A92" s="18"/>
      <c r="B92" s="28" t="s">
        <v>157</v>
      </c>
      <c r="C92" s="62" t="s">
        <v>158</v>
      </c>
      <c r="D92" s="123">
        <v>237029</v>
      </c>
      <c r="E92" s="112">
        <v>250000</v>
      </c>
    </row>
    <row r="93" spans="1:5" ht="15">
      <c r="A93" s="18"/>
      <c r="B93" s="28" t="s">
        <v>159</v>
      </c>
      <c r="C93" s="62" t="s">
        <v>160</v>
      </c>
      <c r="D93" s="123">
        <v>350531</v>
      </c>
      <c r="E93" s="112">
        <v>300000</v>
      </c>
    </row>
    <row r="94" spans="1:5" ht="15">
      <c r="A94" s="59" t="s">
        <v>161</v>
      </c>
      <c r="B94" s="60"/>
      <c r="C94" s="61"/>
      <c r="D94" s="121"/>
      <c r="E94" s="110">
        <f>SUM(E95:E97)</f>
        <v>706000</v>
      </c>
    </row>
    <row r="95" spans="1:5" ht="15">
      <c r="A95" s="18"/>
      <c r="B95" s="28" t="s">
        <v>162</v>
      </c>
      <c r="C95" s="20" t="s">
        <v>163</v>
      </c>
      <c r="D95" s="120">
        <v>497330</v>
      </c>
      <c r="E95" s="108">
        <v>421000</v>
      </c>
    </row>
    <row r="96" spans="1:5" ht="15">
      <c r="A96" s="18"/>
      <c r="B96" s="28" t="s">
        <v>164</v>
      </c>
      <c r="C96" s="20" t="s">
        <v>165</v>
      </c>
      <c r="D96" s="120">
        <v>60951</v>
      </c>
      <c r="E96" s="108">
        <v>105000</v>
      </c>
    </row>
    <row r="97" spans="1:5" ht="15">
      <c r="A97" s="18"/>
      <c r="B97" s="28" t="s">
        <v>166</v>
      </c>
      <c r="C97" s="20" t="s">
        <v>167</v>
      </c>
      <c r="D97" s="120">
        <v>175000</v>
      </c>
      <c r="E97" s="108">
        <v>180000</v>
      </c>
    </row>
    <row r="98" spans="1:5" ht="15">
      <c r="A98" s="63" t="s">
        <v>168</v>
      </c>
      <c r="B98" s="64"/>
      <c r="C98" s="65"/>
      <c r="D98" s="121"/>
      <c r="E98" s="113">
        <f>SUM(E99:E102)</f>
        <v>200000</v>
      </c>
    </row>
    <row r="99" spans="1:5" ht="15">
      <c r="A99" s="18"/>
      <c r="B99" s="28" t="s">
        <v>169</v>
      </c>
      <c r="C99" s="20" t="s">
        <v>170</v>
      </c>
      <c r="D99" s="123">
        <v>0</v>
      </c>
      <c r="E99" s="114">
        <v>15000</v>
      </c>
    </row>
    <row r="100" spans="1:5" ht="15">
      <c r="A100" s="54"/>
      <c r="B100" s="28" t="s">
        <v>171</v>
      </c>
      <c r="C100" s="20" t="s">
        <v>172</v>
      </c>
      <c r="D100" s="123">
        <v>39728</v>
      </c>
      <c r="E100" s="114">
        <f>71000+15000+14000</f>
        <v>100000</v>
      </c>
    </row>
    <row r="101" spans="1:5" ht="15">
      <c r="A101" s="54"/>
      <c r="B101" s="28" t="s">
        <v>173</v>
      </c>
      <c r="C101" s="20" t="s">
        <v>174</v>
      </c>
      <c r="D101" s="123"/>
      <c r="E101" s="114">
        <v>15000</v>
      </c>
    </row>
    <row r="102" spans="1:5" ht="15">
      <c r="A102" s="54"/>
      <c r="B102" s="28" t="s">
        <v>175</v>
      </c>
      <c r="C102" s="20" t="s">
        <v>176</v>
      </c>
      <c r="D102" s="123"/>
      <c r="E102" s="114">
        <v>70000</v>
      </c>
    </row>
    <row r="103" spans="1:5" ht="15">
      <c r="A103" s="63" t="s">
        <v>177</v>
      </c>
      <c r="B103" s="64"/>
      <c r="C103" s="65"/>
      <c r="D103" s="121"/>
      <c r="E103" s="110">
        <f>SUM(E104:E106)</f>
        <v>200000</v>
      </c>
    </row>
    <row r="104" spans="1:5" ht="15">
      <c r="A104" s="18"/>
      <c r="B104" s="28" t="s">
        <v>178</v>
      </c>
      <c r="C104" s="20" t="s">
        <v>179</v>
      </c>
      <c r="D104" s="123">
        <v>49647</v>
      </c>
      <c r="E104" s="114">
        <v>50000</v>
      </c>
    </row>
    <row r="105" spans="1:5" ht="15">
      <c r="A105" s="18"/>
      <c r="B105" s="28" t="s">
        <v>180</v>
      </c>
      <c r="C105" s="20" t="s">
        <v>181</v>
      </c>
      <c r="D105" s="123">
        <v>214673</v>
      </c>
      <c r="E105" s="114">
        <v>100000</v>
      </c>
    </row>
    <row r="106" spans="1:5" ht="15">
      <c r="A106" s="18"/>
      <c r="B106" s="28" t="s">
        <v>182</v>
      </c>
      <c r="C106" s="20" t="s">
        <v>183</v>
      </c>
      <c r="D106" s="123">
        <v>78580</v>
      </c>
      <c r="E106" s="114">
        <v>50000</v>
      </c>
    </row>
    <row r="107" spans="1:5" ht="15">
      <c r="A107" s="63" t="s">
        <v>184</v>
      </c>
      <c r="B107" s="64"/>
      <c r="C107" s="65"/>
      <c r="D107" s="121"/>
      <c r="E107" s="110">
        <f>SUM(E108:E110)</f>
        <v>131000</v>
      </c>
    </row>
    <row r="108" spans="1:5" ht="15">
      <c r="A108" s="18"/>
      <c r="B108" s="28" t="s">
        <v>185</v>
      </c>
      <c r="C108" s="20" t="s">
        <v>186</v>
      </c>
      <c r="D108" s="123">
        <v>122000</v>
      </c>
      <c r="E108" s="114">
        <v>100000</v>
      </c>
    </row>
    <row r="109" spans="1:5" ht="15">
      <c r="A109" s="18"/>
      <c r="B109" s="28" t="s">
        <v>187</v>
      </c>
      <c r="C109" s="20" t="s">
        <v>188</v>
      </c>
      <c r="D109" s="123">
        <v>8712</v>
      </c>
      <c r="E109" s="114">
        <v>15000</v>
      </c>
    </row>
    <row r="110" spans="1:5" ht="15">
      <c r="A110" s="18"/>
      <c r="B110" s="28" t="s">
        <v>189</v>
      </c>
      <c r="C110" s="20" t="s">
        <v>190</v>
      </c>
      <c r="D110" s="123">
        <v>6000</v>
      </c>
      <c r="E110" s="114">
        <v>16000</v>
      </c>
    </row>
    <row r="111" spans="1:5" ht="15">
      <c r="A111" s="66" t="s">
        <v>191</v>
      </c>
      <c r="B111" s="67"/>
      <c r="C111" s="68"/>
      <c r="D111" s="124"/>
      <c r="E111" s="110">
        <f>SUM(E112:E118)</f>
        <v>4185000</v>
      </c>
    </row>
    <row r="112" spans="1:5" ht="15">
      <c r="A112" s="18"/>
      <c r="B112" s="28" t="s">
        <v>192</v>
      </c>
      <c r="C112" s="20" t="s">
        <v>193</v>
      </c>
      <c r="D112" s="123">
        <v>848001</v>
      </c>
      <c r="E112" s="114">
        <v>850000</v>
      </c>
    </row>
    <row r="113" spans="1:5" ht="15">
      <c r="A113" s="18"/>
      <c r="B113" s="28" t="s">
        <v>194</v>
      </c>
      <c r="C113" s="20" t="s">
        <v>195</v>
      </c>
      <c r="D113" s="123">
        <v>120000</v>
      </c>
      <c r="E113" s="114">
        <v>100000</v>
      </c>
    </row>
    <row r="114" spans="1:5" ht="15">
      <c r="A114" s="18"/>
      <c r="B114" s="28" t="s">
        <v>196</v>
      </c>
      <c r="C114" s="20" t="s">
        <v>197</v>
      </c>
      <c r="D114" s="123">
        <v>19401</v>
      </c>
      <c r="E114" s="114">
        <v>50000</v>
      </c>
    </row>
    <row r="115" spans="1:5" ht="15">
      <c r="A115" s="18"/>
      <c r="B115" s="28" t="s">
        <v>198</v>
      </c>
      <c r="C115" s="20" t="s">
        <v>199</v>
      </c>
      <c r="D115" s="123">
        <v>1181565</v>
      </c>
      <c r="E115" s="114">
        <v>1120000</v>
      </c>
    </row>
    <row r="116" spans="1:5" ht="15">
      <c r="A116" s="18"/>
      <c r="B116" s="28" t="s">
        <v>200</v>
      </c>
      <c r="C116" s="20" t="s">
        <v>201</v>
      </c>
      <c r="D116" s="123">
        <v>1924872</v>
      </c>
      <c r="E116" s="114">
        <v>1600000</v>
      </c>
    </row>
    <row r="117" spans="1:6" ht="15">
      <c r="A117" s="18"/>
      <c r="B117" s="28" t="s">
        <v>202</v>
      </c>
      <c r="C117" s="20" t="s">
        <v>203</v>
      </c>
      <c r="D117" s="123">
        <v>156910</v>
      </c>
      <c r="E117" s="114">
        <v>265000</v>
      </c>
      <c r="F117" s="69"/>
    </row>
    <row r="118" spans="1:5" ht="15">
      <c r="A118" s="18"/>
      <c r="B118" s="28" t="s">
        <v>204</v>
      </c>
      <c r="C118" s="20" t="s">
        <v>205</v>
      </c>
      <c r="D118" s="120">
        <v>236821</v>
      </c>
      <c r="E118" s="108">
        <v>200000</v>
      </c>
    </row>
    <row r="119" spans="1:5" ht="15">
      <c r="A119" s="63" t="s">
        <v>206</v>
      </c>
      <c r="B119" s="64"/>
      <c r="C119" s="65"/>
      <c r="D119" s="121"/>
      <c r="E119" s="110">
        <f>SUM(E120:E121)</f>
        <v>339000</v>
      </c>
    </row>
    <row r="120" spans="1:5" ht="15">
      <c r="A120" s="18"/>
      <c r="B120" s="28" t="s">
        <v>207</v>
      </c>
      <c r="C120" s="20" t="s">
        <v>208</v>
      </c>
      <c r="D120" s="123">
        <v>479821</v>
      </c>
      <c r="E120" s="114">
        <f>98000+58000+70000</f>
        <v>226000</v>
      </c>
    </row>
    <row r="121" spans="1:5" ht="15">
      <c r="A121" s="18"/>
      <c r="B121" s="28" t="s">
        <v>209</v>
      </c>
      <c r="C121" s="20" t="s">
        <v>210</v>
      </c>
      <c r="D121" s="123">
        <v>118014</v>
      </c>
      <c r="E121" s="114">
        <v>113000</v>
      </c>
    </row>
    <row r="122" spans="1:5" ht="15">
      <c r="A122" s="63" t="s">
        <v>211</v>
      </c>
      <c r="B122" s="64"/>
      <c r="C122" s="65"/>
      <c r="D122" s="121"/>
      <c r="E122" s="110">
        <f>SUM(E123:E130)</f>
        <v>1137000</v>
      </c>
    </row>
    <row r="123" spans="1:5" ht="15">
      <c r="A123" s="18"/>
      <c r="B123" s="70" t="s">
        <v>212</v>
      </c>
      <c r="C123" s="71" t="s">
        <v>213</v>
      </c>
      <c r="D123" s="125">
        <v>375060</v>
      </c>
      <c r="E123" s="108">
        <v>382000</v>
      </c>
    </row>
    <row r="124" spans="1:5" ht="15">
      <c r="A124" s="54"/>
      <c r="B124" s="72" t="s">
        <v>214</v>
      </c>
      <c r="C124" s="73" t="s">
        <v>215</v>
      </c>
      <c r="D124" s="120">
        <f>39258+56738</f>
        <v>95996</v>
      </c>
      <c r="E124" s="108">
        <v>85000</v>
      </c>
    </row>
    <row r="125" spans="1:5" ht="15">
      <c r="A125" s="18"/>
      <c r="B125" s="70" t="s">
        <v>216</v>
      </c>
      <c r="C125" s="71" t="s">
        <v>217</v>
      </c>
      <c r="D125" s="120">
        <v>26000</v>
      </c>
      <c r="E125" s="108">
        <v>25000</v>
      </c>
    </row>
    <row r="126" spans="1:5" ht="15">
      <c r="A126" s="18"/>
      <c r="B126" s="70" t="s">
        <v>218</v>
      </c>
      <c r="C126" s="71" t="s">
        <v>219</v>
      </c>
      <c r="D126" s="120">
        <v>85000</v>
      </c>
      <c r="E126" s="108">
        <v>100000</v>
      </c>
    </row>
    <row r="127" spans="1:5" ht="15">
      <c r="A127" s="18"/>
      <c r="B127" s="70" t="s">
        <v>220</v>
      </c>
      <c r="C127" s="71" t="s">
        <v>221</v>
      </c>
      <c r="D127" s="120">
        <v>73258</v>
      </c>
      <c r="E127" s="108">
        <v>80000</v>
      </c>
    </row>
    <row r="128" spans="1:6" ht="15">
      <c r="A128" s="18"/>
      <c r="B128" s="70" t="s">
        <v>222</v>
      </c>
      <c r="C128" s="71" t="s">
        <v>223</v>
      </c>
      <c r="D128" s="120">
        <v>240000</v>
      </c>
      <c r="E128" s="108">
        <v>240000</v>
      </c>
      <c r="F128" s="74"/>
    </row>
    <row r="129" spans="1:5" ht="15">
      <c r="A129" s="18"/>
      <c r="B129" s="75" t="s">
        <v>224</v>
      </c>
      <c r="C129" s="76" t="s">
        <v>225</v>
      </c>
      <c r="D129" s="120">
        <v>85679</v>
      </c>
      <c r="E129" s="108">
        <v>175000</v>
      </c>
    </row>
    <row r="130" spans="1:5" ht="15">
      <c r="A130" s="18"/>
      <c r="B130" s="70" t="s">
        <v>226</v>
      </c>
      <c r="C130" s="77" t="s">
        <v>227</v>
      </c>
      <c r="D130" s="120">
        <v>136217</v>
      </c>
      <c r="E130" s="108">
        <v>50000</v>
      </c>
    </row>
    <row r="131" spans="1:5" ht="15">
      <c r="A131" s="63" t="s">
        <v>228</v>
      </c>
      <c r="B131" s="64"/>
      <c r="C131" s="65"/>
      <c r="D131" s="121"/>
      <c r="E131" s="110">
        <v>5000</v>
      </c>
    </row>
    <row r="132" spans="1:5" ht="15">
      <c r="A132" s="78" t="s">
        <v>229</v>
      </c>
      <c r="B132" s="79"/>
      <c r="C132" s="80"/>
      <c r="D132" s="121"/>
      <c r="E132" s="110">
        <f>SUM(E133:E138)</f>
        <v>2889589.68</v>
      </c>
    </row>
    <row r="133" spans="1:5" ht="15">
      <c r="A133" s="54"/>
      <c r="B133" s="28" t="s">
        <v>230</v>
      </c>
      <c r="C133" s="20" t="s">
        <v>231</v>
      </c>
      <c r="D133" s="123">
        <v>2014400</v>
      </c>
      <c r="E133" s="112">
        <f>12*(34000+29000+2*27500+23000)+12*0.2*(34000+29000+2*27500+23000)+30000</f>
        <v>2060400</v>
      </c>
    </row>
    <row r="134" spans="1:5" ht="15">
      <c r="A134" s="54"/>
      <c r="B134" s="28" t="s">
        <v>232</v>
      </c>
      <c r="C134" s="20" t="s">
        <v>233</v>
      </c>
      <c r="D134" s="120">
        <v>455472</v>
      </c>
      <c r="E134" s="109">
        <f>E133*0.25</f>
        <v>515100</v>
      </c>
    </row>
    <row r="135" spans="1:5" ht="15">
      <c r="A135" s="18"/>
      <c r="B135" s="28" t="s">
        <v>234</v>
      </c>
      <c r="C135" s="20" t="s">
        <v>235</v>
      </c>
      <c r="D135" s="120">
        <v>180159</v>
      </c>
      <c r="E135" s="109">
        <f>E133*0.09</f>
        <v>185436</v>
      </c>
    </row>
    <row r="136" spans="1:5" ht="15">
      <c r="A136" s="18"/>
      <c r="B136" s="28" t="s">
        <v>236</v>
      </c>
      <c r="C136" s="20" t="s">
        <v>237</v>
      </c>
      <c r="D136" s="120">
        <v>8409</v>
      </c>
      <c r="E136" s="109">
        <f>E133*0.0042</f>
        <v>8653.68</v>
      </c>
    </row>
    <row r="137" spans="1:5" ht="15">
      <c r="A137" s="18"/>
      <c r="B137" s="28" t="s">
        <v>238</v>
      </c>
      <c r="C137" s="20" t="s">
        <v>239</v>
      </c>
      <c r="D137" s="123">
        <v>32500</v>
      </c>
      <c r="E137" s="112">
        <f>12*5*500</f>
        <v>30000</v>
      </c>
    </row>
    <row r="138" spans="1:5" ht="15">
      <c r="A138" s="18"/>
      <c r="B138" s="28" t="s">
        <v>240</v>
      </c>
      <c r="C138" s="20" t="s">
        <v>241</v>
      </c>
      <c r="D138" s="123">
        <v>88400</v>
      </c>
      <c r="E138" s="114">
        <v>90000</v>
      </c>
    </row>
    <row r="139" spans="1:5" ht="15">
      <c r="A139" s="78" t="s">
        <v>242</v>
      </c>
      <c r="B139" s="79"/>
      <c r="C139" s="80"/>
      <c r="D139" s="121"/>
      <c r="E139" s="110">
        <f>SUM(E140:E149)</f>
        <v>2585000</v>
      </c>
    </row>
    <row r="140" spans="1:5" ht="15">
      <c r="A140" s="18"/>
      <c r="B140" s="28" t="s">
        <v>243</v>
      </c>
      <c r="C140" s="20" t="s">
        <v>244</v>
      </c>
      <c r="D140" s="126">
        <v>981000</v>
      </c>
      <c r="E140" s="81">
        <f>(40+15+10+5+5+5+5)*12*1000</f>
        <v>1020000</v>
      </c>
    </row>
    <row r="141" spans="1:5" ht="15">
      <c r="A141" s="54"/>
      <c r="B141" s="28" t="s">
        <v>245</v>
      </c>
      <c r="C141" s="20" t="s">
        <v>246</v>
      </c>
      <c r="D141" s="123">
        <v>94000</v>
      </c>
      <c r="E141" s="114">
        <v>45000</v>
      </c>
    </row>
    <row r="142" spans="1:5" ht="15">
      <c r="A142" s="18"/>
      <c r="B142" s="28" t="s">
        <v>247</v>
      </c>
      <c r="C142" s="20" t="s">
        <v>248</v>
      </c>
      <c r="D142" s="123">
        <v>413600</v>
      </c>
      <c r="E142" s="112">
        <f>240000+120000+2*12*2000</f>
        <v>408000</v>
      </c>
    </row>
    <row r="143" spans="1:5" ht="15">
      <c r="A143" s="18"/>
      <c r="B143" s="28" t="s">
        <v>249</v>
      </c>
      <c r="C143" s="20" t="s">
        <v>250</v>
      </c>
      <c r="D143" s="123">
        <v>23200</v>
      </c>
      <c r="E143" s="112">
        <v>42000</v>
      </c>
    </row>
    <row r="144" spans="1:5" ht="15">
      <c r="A144" s="18"/>
      <c r="B144" s="28" t="s">
        <v>251</v>
      </c>
      <c r="C144" s="20" t="s">
        <v>252</v>
      </c>
      <c r="D144" s="123">
        <v>190000</v>
      </c>
      <c r="E144" s="112">
        <v>190000</v>
      </c>
    </row>
    <row r="145" spans="1:5" ht="15">
      <c r="A145" s="18"/>
      <c r="B145" s="28" t="s">
        <v>253</v>
      </c>
      <c r="C145" s="20" t="s">
        <v>254</v>
      </c>
      <c r="D145" s="123">
        <v>24340</v>
      </c>
      <c r="E145" s="112">
        <v>20000</v>
      </c>
    </row>
    <row r="146" spans="1:5" ht="15">
      <c r="A146" s="18"/>
      <c r="B146" s="28" t="s">
        <v>255</v>
      </c>
      <c r="C146" s="20" t="s">
        <v>256</v>
      </c>
      <c r="D146" s="123">
        <v>243500</v>
      </c>
      <c r="E146" s="114">
        <v>200000</v>
      </c>
    </row>
    <row r="147" spans="1:245" s="83" customFormat="1" ht="15">
      <c r="A147" s="18"/>
      <c r="B147" s="28" t="s">
        <v>257</v>
      </c>
      <c r="C147" s="20" t="s">
        <v>258</v>
      </c>
      <c r="D147" s="123">
        <v>298200</v>
      </c>
      <c r="E147" s="112">
        <v>380000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82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2"/>
      <c r="IC147" s="82"/>
      <c r="ID147" s="82"/>
      <c r="IE147" s="82"/>
      <c r="IF147" s="82"/>
      <c r="IG147" s="82"/>
      <c r="IH147" s="82"/>
      <c r="II147" s="82"/>
      <c r="IJ147" s="82"/>
      <c r="IK147" s="82"/>
    </row>
    <row r="148" spans="1:5" ht="15">
      <c r="A148" s="18"/>
      <c r="B148" s="28" t="s">
        <v>259</v>
      </c>
      <c r="C148" s="20" t="s">
        <v>260</v>
      </c>
      <c r="D148" s="123">
        <v>30000</v>
      </c>
      <c r="E148" s="114">
        <v>30000</v>
      </c>
    </row>
    <row r="149" spans="1:5" ht="15">
      <c r="A149" s="18"/>
      <c r="B149" s="28" t="s">
        <v>261</v>
      </c>
      <c r="C149" s="20" t="s">
        <v>262</v>
      </c>
      <c r="D149" s="123">
        <v>254649</v>
      </c>
      <c r="E149" s="114">
        <v>250000</v>
      </c>
    </row>
    <row r="150" spans="1:5" ht="15">
      <c r="A150" s="84" t="s">
        <v>263</v>
      </c>
      <c r="B150" s="85"/>
      <c r="C150" s="86"/>
      <c r="D150" s="121"/>
      <c r="E150" s="110">
        <f>SUM(E151:E160)</f>
        <v>318000</v>
      </c>
    </row>
    <row r="151" spans="1:5" ht="15">
      <c r="A151" s="18"/>
      <c r="B151" s="28" t="s">
        <v>264</v>
      </c>
      <c r="C151" s="20" t="s">
        <v>265</v>
      </c>
      <c r="D151" s="123">
        <v>110691</v>
      </c>
      <c r="E151" s="114">
        <v>110000</v>
      </c>
    </row>
    <row r="152" spans="1:5" ht="15">
      <c r="A152" s="54"/>
      <c r="B152" s="28" t="s">
        <v>266</v>
      </c>
      <c r="C152" s="20" t="s">
        <v>267</v>
      </c>
      <c r="D152" s="123">
        <v>147683</v>
      </c>
      <c r="E152" s="114">
        <v>50000</v>
      </c>
    </row>
    <row r="153" spans="1:5" ht="15">
      <c r="A153" s="18"/>
      <c r="B153" s="28" t="s">
        <v>268</v>
      </c>
      <c r="C153" s="20" t="s">
        <v>269</v>
      </c>
      <c r="D153" s="123">
        <v>72074</v>
      </c>
      <c r="E153" s="114">
        <v>50000</v>
      </c>
    </row>
    <row r="154" spans="1:5" ht="15">
      <c r="A154" s="18"/>
      <c r="B154" s="19" t="s">
        <v>270</v>
      </c>
      <c r="C154" s="49" t="s">
        <v>271</v>
      </c>
      <c r="D154" s="123">
        <v>26404</v>
      </c>
      <c r="E154" s="114">
        <v>35000</v>
      </c>
    </row>
    <row r="155" spans="1:5" ht="15">
      <c r="A155" s="18"/>
      <c r="B155" s="28" t="s">
        <v>272</v>
      </c>
      <c r="C155" s="20" t="s">
        <v>273</v>
      </c>
      <c r="D155" s="123">
        <v>2982</v>
      </c>
      <c r="E155" s="114">
        <v>5000</v>
      </c>
    </row>
    <row r="156" spans="1:5" ht="15">
      <c r="A156" s="87"/>
      <c r="B156" s="28" t="s">
        <v>274</v>
      </c>
      <c r="C156" s="20" t="s">
        <v>275</v>
      </c>
      <c r="D156" s="123">
        <v>6751</v>
      </c>
      <c r="E156" s="114">
        <v>40000</v>
      </c>
    </row>
    <row r="157" spans="1:5" ht="15">
      <c r="A157" s="18"/>
      <c r="B157" s="28" t="s">
        <v>276</v>
      </c>
      <c r="C157" s="20" t="s">
        <v>277</v>
      </c>
      <c r="D157" s="123">
        <v>12277</v>
      </c>
      <c r="E157" s="114">
        <v>3000</v>
      </c>
    </row>
    <row r="158" spans="1:5" ht="15">
      <c r="A158" s="18"/>
      <c r="B158" s="28" t="s">
        <v>278</v>
      </c>
      <c r="C158" s="20" t="s">
        <v>279</v>
      </c>
      <c r="D158" s="123" t="s">
        <v>280</v>
      </c>
      <c r="E158" s="114">
        <v>10000</v>
      </c>
    </row>
    <row r="159" spans="1:5" ht="15">
      <c r="A159" s="18"/>
      <c r="B159" s="28" t="s">
        <v>281</v>
      </c>
      <c r="C159" s="20" t="s">
        <v>282</v>
      </c>
      <c r="D159" s="123">
        <v>6795</v>
      </c>
      <c r="E159" s="114">
        <v>10000</v>
      </c>
    </row>
    <row r="160" spans="1:5" ht="15">
      <c r="A160" s="18"/>
      <c r="B160" s="28" t="s">
        <v>283</v>
      </c>
      <c r="C160" s="20" t="s">
        <v>284</v>
      </c>
      <c r="D160" s="123">
        <v>2179</v>
      </c>
      <c r="E160" s="114">
        <v>5000</v>
      </c>
    </row>
    <row r="161" spans="1:5" ht="15">
      <c r="A161" s="84" t="s">
        <v>285</v>
      </c>
      <c r="B161" s="85"/>
      <c r="C161" s="86"/>
      <c r="D161" s="121">
        <f>SUM(D162:D174)</f>
        <v>595703</v>
      </c>
      <c r="E161" s="110">
        <f>SUM(E162:E174)</f>
        <v>668510</v>
      </c>
    </row>
    <row r="162" spans="1:5" ht="15">
      <c r="A162" s="18"/>
      <c r="B162" s="28" t="s">
        <v>286</v>
      </c>
      <c r="C162" s="20" t="s">
        <v>287</v>
      </c>
      <c r="D162" s="123"/>
      <c r="E162" s="114">
        <v>310000</v>
      </c>
    </row>
    <row r="163" spans="1:5" ht="15">
      <c r="A163" s="54"/>
      <c r="B163" s="28" t="s">
        <v>288</v>
      </c>
      <c r="C163" s="20" t="s">
        <v>289</v>
      </c>
      <c r="D163" s="123">
        <v>6970</v>
      </c>
      <c r="E163" s="114">
        <v>7000</v>
      </c>
    </row>
    <row r="164" spans="1:5" ht="15">
      <c r="A164" s="18"/>
      <c r="B164" s="28" t="s">
        <v>290</v>
      </c>
      <c r="C164" s="20" t="s">
        <v>291</v>
      </c>
      <c r="D164" s="123">
        <v>22786</v>
      </c>
      <c r="E164" s="114">
        <v>23000</v>
      </c>
    </row>
    <row r="165" spans="1:5" ht="15">
      <c r="A165" s="18"/>
      <c r="B165" s="28" t="s">
        <v>292</v>
      </c>
      <c r="C165" s="20" t="s">
        <v>293</v>
      </c>
      <c r="D165" s="123">
        <v>35163</v>
      </c>
      <c r="E165" s="114">
        <v>35000</v>
      </c>
    </row>
    <row r="166" spans="1:5" ht="15">
      <c r="A166" s="18"/>
      <c r="B166" s="28" t="s">
        <v>294</v>
      </c>
      <c r="C166" s="20" t="s">
        <v>295</v>
      </c>
      <c r="D166" s="123">
        <v>32278</v>
      </c>
      <c r="E166" s="114">
        <v>32000</v>
      </c>
    </row>
    <row r="167" spans="1:5" ht="15">
      <c r="A167" s="18"/>
      <c r="B167" s="28" t="s">
        <v>296</v>
      </c>
      <c r="C167" s="20" t="s">
        <v>297</v>
      </c>
      <c r="D167" s="123">
        <v>116627</v>
      </c>
      <c r="E167" s="114">
        <v>50000</v>
      </c>
    </row>
    <row r="168" spans="1:5" ht="15">
      <c r="A168" s="18"/>
      <c r="B168" s="28" t="s">
        <v>298</v>
      </c>
      <c r="C168" s="20" t="s">
        <v>299</v>
      </c>
      <c r="D168" s="123">
        <v>28649</v>
      </c>
      <c r="E168" s="114">
        <v>29000</v>
      </c>
    </row>
    <row r="169" spans="1:5" ht="15">
      <c r="A169" s="18"/>
      <c r="B169" s="28" t="s">
        <v>300</v>
      </c>
      <c r="C169" s="20" t="s">
        <v>301</v>
      </c>
      <c r="D169" s="123">
        <v>28497</v>
      </c>
      <c r="E169" s="114">
        <v>30000</v>
      </c>
    </row>
    <row r="170" spans="1:5" ht="15">
      <c r="A170" s="18"/>
      <c r="B170" s="28" t="s">
        <v>302</v>
      </c>
      <c r="C170" s="20" t="s">
        <v>303</v>
      </c>
      <c r="D170" s="123">
        <v>51021</v>
      </c>
      <c r="E170" s="114">
        <v>40000</v>
      </c>
    </row>
    <row r="171" spans="1:5" ht="15">
      <c r="A171" s="18"/>
      <c r="B171" s="28" t="s">
        <v>304</v>
      </c>
      <c r="C171" s="20" t="s">
        <v>305</v>
      </c>
      <c r="D171" s="123">
        <v>10823</v>
      </c>
      <c r="E171" s="114">
        <v>15000</v>
      </c>
    </row>
    <row r="172" spans="1:5" ht="15">
      <c r="A172" s="18"/>
      <c r="B172" s="28" t="s">
        <v>306</v>
      </c>
      <c r="C172" s="20" t="s">
        <v>307</v>
      </c>
      <c r="D172" s="123">
        <v>158474</v>
      </c>
      <c r="E172" s="114">
        <v>75000</v>
      </c>
    </row>
    <row r="173" spans="1:5" ht="15" customHeight="1">
      <c r="A173" s="18"/>
      <c r="B173" s="28" t="s">
        <v>308</v>
      </c>
      <c r="C173" s="20" t="s">
        <v>309</v>
      </c>
      <c r="D173" s="123">
        <f>31+14384</f>
        <v>14415</v>
      </c>
      <c r="E173" s="114">
        <v>15000</v>
      </c>
    </row>
    <row r="174" spans="1:5" ht="15">
      <c r="A174" s="18"/>
      <c r="B174" s="28" t="s">
        <v>310</v>
      </c>
      <c r="C174" s="20" t="s">
        <v>311</v>
      </c>
      <c r="D174" s="123">
        <v>90000</v>
      </c>
      <c r="E174" s="114">
        <v>7510</v>
      </c>
    </row>
    <row r="175" spans="1:5" ht="15">
      <c r="A175" s="88" t="s">
        <v>312</v>
      </c>
      <c r="B175" s="89"/>
      <c r="C175" s="90"/>
      <c r="D175" s="127"/>
      <c r="E175" s="115">
        <f>E161+E150+E139+E132+E131+E122+E119+E111+E107+E103+E98+E94+E88+E78+E72+E55+E40</f>
        <v>19158599.68</v>
      </c>
    </row>
    <row r="176" spans="1:5" ht="15">
      <c r="A176" s="91"/>
      <c r="B176" s="92"/>
      <c r="C176" s="7"/>
      <c r="D176" s="93"/>
      <c r="E176" s="94"/>
    </row>
    <row r="177" spans="1:7" ht="15">
      <c r="A177" s="95" t="s">
        <v>313</v>
      </c>
      <c r="B177" s="96"/>
      <c r="C177" s="97"/>
      <c r="D177" s="98"/>
      <c r="E177" s="99">
        <f>E36-E175</f>
        <v>-1999999.6799999997</v>
      </c>
      <c r="F177" s="100"/>
      <c r="G177" s="101"/>
    </row>
    <row r="178" spans="1:7" ht="15">
      <c r="A178" s="102"/>
      <c r="C178" s="40"/>
      <c r="G178" s="101"/>
    </row>
    <row r="179" spans="3:5" ht="15">
      <c r="C179" s="40"/>
      <c r="D179" s="41"/>
      <c r="E179" s="42"/>
    </row>
    <row r="180" spans="3:5" ht="15">
      <c r="C180" s="40"/>
      <c r="D180" s="103"/>
      <c r="E180" s="104"/>
    </row>
    <row r="181" spans="3:5" ht="15">
      <c r="C181" s="40"/>
      <c r="D181" s="41"/>
      <c r="E181" s="42"/>
    </row>
    <row r="182" spans="3:5" ht="15">
      <c r="C182" s="40"/>
      <c r="D182" s="41"/>
      <c r="E182" s="42"/>
    </row>
    <row r="183" ht="15">
      <c r="C183" s="40"/>
    </row>
    <row r="184" ht="15">
      <c r="C184" s="40"/>
    </row>
    <row r="185" ht="15">
      <c r="C185" s="40"/>
    </row>
    <row r="186" ht="15">
      <c r="C186" s="40"/>
    </row>
    <row r="187" ht="15">
      <c r="C187" s="40"/>
    </row>
    <row r="188" ht="15">
      <c r="C188" s="40"/>
    </row>
    <row r="189" ht="15">
      <c r="C189" s="40"/>
    </row>
    <row r="190" ht="15">
      <c r="C190" s="40"/>
    </row>
    <row r="191" ht="15">
      <c r="C191" s="40"/>
    </row>
    <row r="192" ht="15">
      <c r="C192" s="40"/>
    </row>
    <row r="193" ht="15">
      <c r="C193" s="40"/>
    </row>
    <row r="194" ht="15">
      <c r="C194" s="40"/>
    </row>
    <row r="195" ht="15">
      <c r="C195" s="40"/>
    </row>
    <row r="196" ht="15">
      <c r="C196" s="40"/>
    </row>
    <row r="197" ht="15">
      <c r="C197" s="40"/>
    </row>
    <row r="198" ht="15">
      <c r="C198" s="40"/>
    </row>
    <row r="199" ht="15">
      <c r="C199" s="40"/>
    </row>
    <row r="200" ht="15">
      <c r="C200" s="40"/>
    </row>
    <row r="201" ht="15">
      <c r="C201" s="40"/>
    </row>
    <row r="202" ht="15">
      <c r="C202" s="40"/>
    </row>
    <row r="203" ht="15">
      <c r="C203" s="40"/>
    </row>
    <row r="204" ht="15">
      <c r="C204" s="40"/>
    </row>
    <row r="205" ht="15">
      <c r="C205" s="40"/>
    </row>
    <row r="206" ht="15">
      <c r="C206" s="40"/>
    </row>
    <row r="207" ht="15">
      <c r="C207" s="40"/>
    </row>
    <row r="208" ht="15">
      <c r="C208" s="40"/>
    </row>
    <row r="209" ht="15">
      <c r="C209" s="40"/>
    </row>
    <row r="210" ht="15">
      <c r="C210" s="40"/>
    </row>
    <row r="211" ht="15">
      <c r="C211" s="40"/>
    </row>
    <row r="212" ht="15">
      <c r="C212" s="40"/>
    </row>
    <row r="213" ht="15">
      <c r="C213" s="40"/>
    </row>
    <row r="214" ht="15">
      <c r="C214" s="40"/>
    </row>
    <row r="215" ht="15">
      <c r="C215" s="40"/>
    </row>
    <row r="216" ht="15">
      <c r="C216" s="40"/>
    </row>
    <row r="217" ht="15">
      <c r="C217" s="40"/>
    </row>
    <row r="218" ht="15">
      <c r="C218" s="40"/>
    </row>
    <row r="219" ht="15">
      <c r="C219" s="40"/>
    </row>
    <row r="220" ht="15">
      <c r="C220" s="40"/>
    </row>
    <row r="221" ht="15">
      <c r="C221" s="40"/>
    </row>
    <row r="222" ht="15">
      <c r="C222" s="40"/>
    </row>
    <row r="223" ht="15">
      <c r="C223" s="40"/>
    </row>
    <row r="224" ht="15">
      <c r="C224" s="40"/>
    </row>
    <row r="225" ht="15">
      <c r="C225" s="40"/>
    </row>
    <row r="226" ht="15">
      <c r="C226" s="40"/>
    </row>
    <row r="227" ht="15">
      <c r="C227" s="40"/>
    </row>
    <row r="228" ht="15">
      <c r="C228" s="40"/>
    </row>
    <row r="229" ht="15">
      <c r="C229" s="40"/>
    </row>
    <row r="230" ht="15">
      <c r="C230" s="40"/>
    </row>
    <row r="231" ht="15">
      <c r="C231" s="40"/>
    </row>
    <row r="232" ht="15">
      <c r="C232" s="40"/>
    </row>
    <row r="233" ht="15">
      <c r="C233" s="40"/>
    </row>
    <row r="234" ht="15">
      <c r="C234" s="40"/>
    </row>
    <row r="235" ht="15">
      <c r="C235" s="40"/>
    </row>
    <row r="236" ht="15">
      <c r="C236" s="40"/>
    </row>
    <row r="237" ht="15">
      <c r="C237" s="40"/>
    </row>
    <row r="238" ht="15">
      <c r="C238" s="40"/>
    </row>
    <row r="239" ht="15">
      <c r="C239" s="40"/>
    </row>
    <row r="240" ht="15">
      <c r="C240" s="40"/>
    </row>
    <row r="241" ht="15">
      <c r="C241" s="40"/>
    </row>
    <row r="242" ht="15">
      <c r="C242" s="40"/>
    </row>
    <row r="243" ht="15">
      <c r="C243" s="40"/>
    </row>
    <row r="244" ht="15">
      <c r="C244" s="40"/>
    </row>
    <row r="245" ht="15">
      <c r="C245" s="40"/>
    </row>
    <row r="246" ht="15">
      <c r="C246" s="40"/>
    </row>
    <row r="247" ht="15">
      <c r="C247" s="40"/>
    </row>
    <row r="248" ht="15">
      <c r="C248" s="40"/>
    </row>
    <row r="249" ht="15">
      <c r="C249" s="40"/>
    </row>
    <row r="250" ht="15">
      <c r="C250" s="40"/>
    </row>
    <row r="251" ht="15">
      <c r="C251" s="40"/>
    </row>
    <row r="252" ht="15">
      <c r="C252" s="40"/>
    </row>
    <row r="253" ht="15">
      <c r="C253" s="40"/>
    </row>
    <row r="254" ht="15">
      <c r="C254" s="40"/>
    </row>
    <row r="255" ht="15">
      <c r="C255" s="40"/>
    </row>
    <row r="256" ht="15">
      <c r="C256" s="40"/>
    </row>
    <row r="257" ht="15">
      <c r="C257" s="40"/>
    </row>
    <row r="258" ht="15">
      <c r="C258" s="40"/>
    </row>
    <row r="259" ht="15">
      <c r="C259" s="40"/>
    </row>
    <row r="260" ht="15">
      <c r="C260" s="40"/>
    </row>
    <row r="261" ht="15">
      <c r="C261" s="40"/>
    </row>
    <row r="262" ht="15">
      <c r="C262" s="40"/>
    </row>
    <row r="263" ht="15">
      <c r="C263" s="40"/>
    </row>
    <row r="264" ht="15">
      <c r="C264" s="40"/>
    </row>
    <row r="265" ht="15">
      <c r="C265" s="40"/>
    </row>
    <row r="266" ht="15">
      <c r="C266" s="40"/>
    </row>
    <row r="267" ht="15">
      <c r="C267" s="40"/>
    </row>
    <row r="268" ht="15">
      <c r="C268" s="40"/>
    </row>
    <row r="269" ht="15">
      <c r="C269" s="40"/>
    </row>
    <row r="270" ht="15">
      <c r="C270" s="40"/>
    </row>
    <row r="271" ht="15">
      <c r="C271" s="40"/>
    </row>
    <row r="272" ht="15">
      <c r="C272" s="40"/>
    </row>
    <row r="273" ht="15">
      <c r="C273" s="40"/>
    </row>
    <row r="274" ht="15">
      <c r="C274" s="40"/>
    </row>
    <row r="275" ht="15">
      <c r="C275" s="40"/>
    </row>
    <row r="276" ht="15">
      <c r="C276" s="40"/>
    </row>
    <row r="277" ht="15">
      <c r="C277" s="40"/>
    </row>
    <row r="278" ht="15">
      <c r="C278" s="40"/>
    </row>
    <row r="279" ht="15">
      <c r="C279" s="40"/>
    </row>
    <row r="280" ht="15">
      <c r="C280" s="40"/>
    </row>
    <row r="281" ht="15">
      <c r="C281" s="40"/>
    </row>
    <row r="282" ht="15">
      <c r="C282" s="40"/>
    </row>
    <row r="283" ht="15">
      <c r="C283" s="40"/>
    </row>
    <row r="284" ht="15">
      <c r="C284" s="40"/>
    </row>
    <row r="285" ht="15">
      <c r="C285" s="40"/>
    </row>
    <row r="286" ht="15">
      <c r="C286" s="40"/>
    </row>
    <row r="287" ht="15">
      <c r="C287" s="40"/>
    </row>
    <row r="288" ht="15">
      <c r="C288" s="40"/>
    </row>
    <row r="289" ht="15">
      <c r="C289" s="40"/>
    </row>
    <row r="290" ht="15">
      <c r="C290" s="40"/>
    </row>
    <row r="291" ht="15">
      <c r="C291" s="40"/>
    </row>
    <row r="292" ht="15">
      <c r="C292" s="40"/>
    </row>
    <row r="293" ht="15">
      <c r="C293" s="40"/>
    </row>
    <row r="294" ht="15">
      <c r="C294" s="40"/>
    </row>
    <row r="295" ht="15">
      <c r="C295" s="40"/>
    </row>
    <row r="296" ht="15">
      <c r="C296" s="40"/>
    </row>
    <row r="297" ht="15">
      <c r="C297" s="40"/>
    </row>
    <row r="298" ht="15">
      <c r="C298" s="40"/>
    </row>
    <row r="299" ht="15">
      <c r="C299" s="40"/>
    </row>
    <row r="300" ht="15">
      <c r="C300" s="40"/>
    </row>
    <row r="301" ht="15">
      <c r="C301" s="40"/>
    </row>
    <row r="302" ht="15">
      <c r="C302" s="40"/>
    </row>
    <row r="303" ht="15">
      <c r="C303" s="40"/>
    </row>
    <row r="304" ht="15">
      <c r="C304" s="40"/>
    </row>
    <row r="305" ht="15">
      <c r="C305" s="40"/>
    </row>
    <row r="306" ht="15">
      <c r="C306" s="40"/>
    </row>
    <row r="307" ht="15">
      <c r="C307" s="40"/>
    </row>
    <row r="308" ht="15">
      <c r="C308" s="40"/>
    </row>
    <row r="309" ht="15">
      <c r="C309" s="40"/>
    </row>
    <row r="310" ht="15">
      <c r="C310" s="40"/>
    </row>
    <row r="311" ht="15">
      <c r="C311" s="40"/>
    </row>
    <row r="312" ht="15">
      <c r="C312" s="40"/>
    </row>
    <row r="313" ht="15">
      <c r="C313" s="40"/>
    </row>
    <row r="314" ht="15">
      <c r="C314" s="40"/>
    </row>
    <row r="315" ht="15">
      <c r="C315" s="40"/>
    </row>
    <row r="316" ht="15">
      <c r="C316" s="40"/>
    </row>
    <row r="317" ht="15">
      <c r="C317" s="40"/>
    </row>
    <row r="318" ht="15">
      <c r="C318" s="40"/>
    </row>
    <row r="319" ht="15">
      <c r="C319" s="40"/>
    </row>
    <row r="320" ht="15">
      <c r="C320" s="40"/>
    </row>
    <row r="321" ht="15">
      <c r="C321" s="40"/>
    </row>
    <row r="322" ht="15">
      <c r="C322" s="40"/>
    </row>
    <row r="323" ht="15">
      <c r="C323" s="40"/>
    </row>
    <row r="324" ht="15">
      <c r="C324" s="40"/>
    </row>
    <row r="325" ht="15">
      <c r="C325" s="40"/>
    </row>
    <row r="326" ht="15">
      <c r="C326" s="40"/>
    </row>
    <row r="327" ht="15">
      <c r="C327" s="40"/>
    </row>
    <row r="328" ht="15">
      <c r="C328" s="40"/>
    </row>
    <row r="329" ht="15">
      <c r="C329" s="40"/>
    </row>
    <row r="330" ht="15">
      <c r="C330" s="40"/>
    </row>
    <row r="331" ht="15">
      <c r="C331" s="40"/>
    </row>
    <row r="332" ht="15">
      <c r="C332" s="40"/>
    </row>
    <row r="333" ht="15">
      <c r="C333" s="40"/>
    </row>
    <row r="334" ht="15">
      <c r="C334" s="40"/>
    </row>
    <row r="335" ht="15">
      <c r="C335" s="40"/>
    </row>
    <row r="336" ht="15">
      <c r="C336" s="40"/>
    </row>
    <row r="337" ht="15">
      <c r="C337" s="40"/>
    </row>
    <row r="338" ht="15">
      <c r="C338" s="40"/>
    </row>
    <row r="339" ht="15">
      <c r="C339" s="40"/>
    </row>
    <row r="340" ht="15">
      <c r="C340" s="40"/>
    </row>
    <row r="341" ht="15">
      <c r="C341" s="40"/>
    </row>
    <row r="342" ht="15">
      <c r="C342" s="40"/>
    </row>
    <row r="343" ht="15">
      <c r="C343" s="40"/>
    </row>
    <row r="344" ht="15">
      <c r="C344" s="40"/>
    </row>
    <row r="345" ht="15">
      <c r="C345" s="40"/>
    </row>
    <row r="346" ht="15">
      <c r="C346" s="40"/>
    </row>
    <row r="347" ht="15">
      <c r="C347" s="40"/>
    </row>
    <row r="348" ht="15">
      <c r="C348" s="40"/>
    </row>
    <row r="349" ht="15">
      <c r="C349" s="40"/>
    </row>
    <row r="350" ht="15">
      <c r="C350" s="40"/>
    </row>
    <row r="351" ht="15">
      <c r="C351" s="40"/>
    </row>
    <row r="352" ht="15">
      <c r="C352" s="40"/>
    </row>
    <row r="353" ht="15">
      <c r="C353" s="40"/>
    </row>
    <row r="354" ht="15">
      <c r="C354" s="40"/>
    </row>
    <row r="355" ht="15">
      <c r="C355" s="40"/>
    </row>
    <row r="356" ht="15">
      <c r="C356" s="40"/>
    </row>
    <row r="357" ht="15">
      <c r="C357" s="40"/>
    </row>
    <row r="358" ht="15">
      <c r="C358" s="40"/>
    </row>
    <row r="359" ht="15">
      <c r="C359" s="40"/>
    </row>
    <row r="360" ht="15">
      <c r="C360" s="40"/>
    </row>
    <row r="361" ht="15">
      <c r="C361" s="40"/>
    </row>
    <row r="362" ht="15">
      <c r="C362" s="40"/>
    </row>
    <row r="363" ht="15">
      <c r="C363" s="40"/>
    </row>
    <row r="364" ht="15">
      <c r="C364" s="40"/>
    </row>
    <row r="365" ht="15">
      <c r="C365" s="40"/>
    </row>
    <row r="366" ht="15">
      <c r="C366" s="40"/>
    </row>
    <row r="367" ht="15">
      <c r="C367" s="40"/>
    </row>
    <row r="368" ht="15">
      <c r="C368" s="40"/>
    </row>
    <row r="369" ht="15">
      <c r="C369" s="40"/>
    </row>
    <row r="370" ht="15">
      <c r="C370" s="40"/>
    </row>
    <row r="371" ht="15">
      <c r="C371" s="40"/>
    </row>
    <row r="372" ht="15">
      <c r="C372" s="40"/>
    </row>
    <row r="373" ht="15">
      <c r="C373" s="40"/>
    </row>
    <row r="374" ht="15">
      <c r="C374" s="40"/>
    </row>
    <row r="375" ht="15">
      <c r="C375" s="40"/>
    </row>
    <row r="376" ht="15">
      <c r="C376" s="40"/>
    </row>
    <row r="377" ht="15">
      <c r="C377" s="40"/>
    </row>
    <row r="378" ht="15">
      <c r="C378" s="40"/>
    </row>
    <row r="379" ht="15">
      <c r="C379" s="40"/>
    </row>
    <row r="380" ht="15">
      <c r="C380" s="40"/>
    </row>
    <row r="381" ht="15">
      <c r="C381" s="40"/>
    </row>
    <row r="382" ht="15">
      <c r="C382" s="40"/>
    </row>
    <row r="383" ht="15">
      <c r="C383" s="40"/>
    </row>
    <row r="384" ht="15">
      <c r="C384" s="40"/>
    </row>
    <row r="385" ht="15">
      <c r="C385" s="40"/>
    </row>
    <row r="386" ht="15">
      <c r="C386" s="40"/>
    </row>
    <row r="387" ht="15">
      <c r="C387" s="40"/>
    </row>
    <row r="388" ht="15">
      <c r="C388" s="40"/>
    </row>
    <row r="389" ht="15">
      <c r="C389" s="40"/>
    </row>
    <row r="390" ht="15">
      <c r="C390" s="40"/>
    </row>
    <row r="391" ht="15">
      <c r="C391" s="40"/>
    </row>
    <row r="392" ht="15">
      <c r="C392" s="40"/>
    </row>
    <row r="393" ht="15">
      <c r="C393" s="40"/>
    </row>
    <row r="394" ht="15">
      <c r="C394" s="40"/>
    </row>
    <row r="395" ht="15">
      <c r="C395" s="40"/>
    </row>
    <row r="396" ht="15">
      <c r="C396" s="40"/>
    </row>
    <row r="397" ht="15">
      <c r="C397" s="40"/>
    </row>
    <row r="398" ht="15">
      <c r="C398" s="40"/>
    </row>
    <row r="399" ht="15">
      <c r="C399" s="40"/>
    </row>
    <row r="400" ht="15">
      <c r="C400" s="40"/>
    </row>
    <row r="401" ht="15">
      <c r="C401" s="40"/>
    </row>
    <row r="402" ht="15">
      <c r="C402" s="40"/>
    </row>
    <row r="403" ht="15">
      <c r="C403" s="40"/>
    </row>
    <row r="404" ht="15">
      <c r="C404" s="40"/>
    </row>
    <row r="405" ht="15">
      <c r="C405" s="40"/>
    </row>
    <row r="406" ht="15">
      <c r="C406" s="40"/>
    </row>
    <row r="407" ht="15">
      <c r="C407" s="40"/>
    </row>
    <row r="408" ht="15">
      <c r="C408" s="40"/>
    </row>
    <row r="409" ht="15">
      <c r="C409" s="40"/>
    </row>
    <row r="410" ht="15">
      <c r="C410" s="40"/>
    </row>
    <row r="411" ht="15">
      <c r="C411" s="40"/>
    </row>
    <row r="412" ht="15">
      <c r="C412" s="40"/>
    </row>
    <row r="413" ht="15">
      <c r="C413" s="40"/>
    </row>
    <row r="414" ht="15">
      <c r="C414" s="40"/>
    </row>
    <row r="415" ht="15">
      <c r="C415" s="40"/>
    </row>
    <row r="416" ht="15">
      <c r="C416" s="40"/>
    </row>
    <row r="417" ht="15">
      <c r="C417" s="40"/>
    </row>
    <row r="418" ht="15">
      <c r="C418" s="40"/>
    </row>
    <row r="419" ht="15">
      <c r="C419" s="40"/>
    </row>
    <row r="420" ht="15">
      <c r="C420" s="40"/>
    </row>
    <row r="421" ht="15">
      <c r="C421" s="40"/>
    </row>
    <row r="422" ht="15">
      <c r="C422" s="40"/>
    </row>
    <row r="423" ht="15">
      <c r="C423" s="40"/>
    </row>
    <row r="424" ht="15">
      <c r="C424" s="40"/>
    </row>
    <row r="425" ht="15">
      <c r="C425" s="40"/>
    </row>
    <row r="426" ht="15">
      <c r="C426" s="40"/>
    </row>
    <row r="427" ht="15">
      <c r="C427" s="40"/>
    </row>
    <row r="428" ht="15">
      <c r="C428" s="40"/>
    </row>
    <row r="429" ht="15">
      <c r="C429" s="40"/>
    </row>
    <row r="430" ht="15">
      <c r="C430" s="40"/>
    </row>
    <row r="431" ht="15">
      <c r="C431" s="40"/>
    </row>
    <row r="432" ht="15">
      <c r="C432" s="40"/>
    </row>
    <row r="433" ht="15">
      <c r="C433" s="40"/>
    </row>
    <row r="434" ht="15">
      <c r="C434" s="40"/>
    </row>
    <row r="435" ht="15">
      <c r="C435" s="40"/>
    </row>
    <row r="436" ht="15">
      <c r="C436" s="40"/>
    </row>
    <row r="437" ht="15">
      <c r="C437" s="40"/>
    </row>
    <row r="438" ht="15">
      <c r="C438" s="40"/>
    </row>
    <row r="439" ht="15">
      <c r="C439" s="40"/>
    </row>
    <row r="440" ht="15">
      <c r="C440" s="40"/>
    </row>
    <row r="441" ht="15">
      <c r="C441" s="40"/>
    </row>
    <row r="442" ht="15">
      <c r="C442" s="40"/>
    </row>
    <row r="443" ht="15">
      <c r="C443" s="40"/>
    </row>
    <row r="444" ht="15">
      <c r="C444" s="40"/>
    </row>
    <row r="445" ht="15">
      <c r="C445" s="40"/>
    </row>
    <row r="446" ht="15">
      <c r="C446" s="40"/>
    </row>
    <row r="447" ht="15">
      <c r="C447" s="40"/>
    </row>
    <row r="448" ht="15">
      <c r="C448" s="40"/>
    </row>
    <row r="449" ht="15">
      <c r="C449" s="40"/>
    </row>
    <row r="450" ht="15">
      <c r="C450" s="40"/>
    </row>
    <row r="451" ht="15">
      <c r="C451" s="40"/>
    </row>
    <row r="452" ht="15">
      <c r="C452" s="40"/>
    </row>
    <row r="453" ht="15">
      <c r="C453" s="40"/>
    </row>
    <row r="454" ht="15">
      <c r="C454" s="40"/>
    </row>
    <row r="455" ht="15">
      <c r="C455" s="40"/>
    </row>
    <row r="456" ht="15">
      <c r="C456" s="40"/>
    </row>
    <row r="457" ht="15">
      <c r="C457" s="40"/>
    </row>
    <row r="458" ht="15">
      <c r="C458" s="40"/>
    </row>
    <row r="459" ht="15">
      <c r="C459" s="40"/>
    </row>
    <row r="460" ht="15">
      <c r="C460" s="40"/>
    </row>
    <row r="461" ht="15">
      <c r="C461" s="40"/>
    </row>
    <row r="462" ht="15">
      <c r="C462" s="40"/>
    </row>
    <row r="463" ht="15">
      <c r="C463" s="40"/>
    </row>
    <row r="464" ht="15">
      <c r="C464" s="40"/>
    </row>
    <row r="465" ht="15">
      <c r="C465" s="40"/>
    </row>
    <row r="466" ht="15">
      <c r="C466" s="40"/>
    </row>
    <row r="467" ht="15">
      <c r="C467" s="40"/>
    </row>
    <row r="468" ht="15">
      <c r="C468" s="40"/>
    </row>
    <row r="469" ht="15">
      <c r="C469" s="40"/>
    </row>
    <row r="470" ht="15">
      <c r="C470" s="40"/>
    </row>
    <row r="471" ht="15">
      <c r="C471" s="40"/>
    </row>
    <row r="472" ht="15">
      <c r="C472" s="40"/>
    </row>
    <row r="473" ht="15">
      <c r="C473" s="40"/>
    </row>
    <row r="474" ht="15">
      <c r="C474" s="40"/>
    </row>
    <row r="475" ht="15">
      <c r="C475" s="40"/>
    </row>
    <row r="476" ht="15">
      <c r="C476" s="40"/>
    </row>
    <row r="477" ht="15">
      <c r="C477" s="40"/>
    </row>
    <row r="478" ht="15">
      <c r="C478" s="40"/>
    </row>
    <row r="479" ht="15">
      <c r="C479" s="40"/>
    </row>
    <row r="480" ht="15">
      <c r="C480" s="40"/>
    </row>
    <row r="481" ht="15">
      <c r="C481" s="40"/>
    </row>
    <row r="482" ht="15">
      <c r="C482" s="40"/>
    </row>
    <row r="483" ht="15">
      <c r="C483" s="40"/>
    </row>
    <row r="484" ht="15">
      <c r="C484" s="40"/>
    </row>
    <row r="485" ht="15">
      <c r="C485" s="40"/>
    </row>
    <row r="486" ht="15">
      <c r="C486" s="40"/>
    </row>
    <row r="487" ht="15">
      <c r="C487" s="40"/>
    </row>
    <row r="488" ht="15">
      <c r="C488" s="40"/>
    </row>
    <row r="489" ht="15">
      <c r="C489" s="40"/>
    </row>
    <row r="490" ht="15">
      <c r="C490" s="40"/>
    </row>
    <row r="491" ht="15">
      <c r="C491" s="40"/>
    </row>
    <row r="492" ht="15">
      <c r="C492" s="40"/>
    </row>
    <row r="493" ht="15">
      <c r="C493" s="40"/>
    </row>
    <row r="494" ht="15">
      <c r="C494" s="40"/>
    </row>
    <row r="495" ht="15">
      <c r="C495" s="40"/>
    </row>
    <row r="496" ht="15">
      <c r="C496" s="40"/>
    </row>
    <row r="497" ht="15">
      <c r="C497" s="40"/>
    </row>
    <row r="498" ht="15">
      <c r="C498" s="40"/>
    </row>
    <row r="499" ht="15">
      <c r="C499" s="40"/>
    </row>
    <row r="500" ht="15">
      <c r="C500" s="40"/>
    </row>
    <row r="501" ht="15">
      <c r="C501" s="40"/>
    </row>
    <row r="502" ht="15">
      <c r="C502" s="40"/>
    </row>
    <row r="503" ht="15">
      <c r="C503" s="40"/>
    </row>
    <row r="504" ht="15">
      <c r="C504" s="40"/>
    </row>
    <row r="505" ht="15">
      <c r="C505" s="40"/>
    </row>
    <row r="506" ht="15">
      <c r="C506" s="40"/>
    </row>
    <row r="507" ht="15">
      <c r="C507" s="40"/>
    </row>
    <row r="508" ht="15">
      <c r="C508" s="40"/>
    </row>
    <row r="509" ht="15">
      <c r="C509" s="40"/>
    </row>
    <row r="510" ht="15">
      <c r="C510" s="40"/>
    </row>
    <row r="511" ht="15">
      <c r="C511" s="40"/>
    </row>
    <row r="512" ht="15">
      <c r="C512" s="40"/>
    </row>
    <row r="513" ht="15">
      <c r="C513" s="40"/>
    </row>
    <row r="514" ht="15">
      <c r="C514" s="40"/>
    </row>
    <row r="515" ht="15">
      <c r="C515" s="40"/>
    </row>
    <row r="516" ht="15">
      <c r="C516" s="40"/>
    </row>
    <row r="517" ht="15">
      <c r="C517" s="40"/>
    </row>
    <row r="518" ht="15">
      <c r="C518" s="40"/>
    </row>
    <row r="519" ht="15">
      <c r="C519" s="40"/>
    </row>
    <row r="520" ht="15">
      <c r="C520" s="40"/>
    </row>
    <row r="521" ht="15">
      <c r="C521" s="40"/>
    </row>
    <row r="522" ht="15">
      <c r="C522" s="40"/>
    </row>
    <row r="523" ht="15">
      <c r="C523" s="40"/>
    </row>
    <row r="524" ht="15">
      <c r="C524" s="40"/>
    </row>
    <row r="525" ht="15">
      <c r="C525" s="40"/>
    </row>
    <row r="526" ht="15">
      <c r="C526" s="40"/>
    </row>
    <row r="527" ht="15">
      <c r="C527" s="40"/>
    </row>
    <row r="528" ht="15">
      <c r="C528" s="40"/>
    </row>
    <row r="529" ht="15">
      <c r="C529" s="40"/>
    </row>
    <row r="530" ht="15">
      <c r="C530" s="40"/>
    </row>
    <row r="531" ht="15">
      <c r="C531" s="40"/>
    </row>
    <row r="532" ht="15">
      <c r="C532" s="40"/>
    </row>
    <row r="533" ht="15">
      <c r="C533" s="40"/>
    </row>
    <row r="534" ht="15">
      <c r="C534" s="40"/>
    </row>
    <row r="535" ht="15">
      <c r="C535" s="40"/>
    </row>
    <row r="536" ht="15">
      <c r="C536" s="40"/>
    </row>
    <row r="537" ht="15">
      <c r="C537" s="40"/>
    </row>
    <row r="538" ht="15">
      <c r="C538" s="40"/>
    </row>
    <row r="539" ht="15">
      <c r="C539" s="40"/>
    </row>
    <row r="540" ht="15">
      <c r="C540" s="40"/>
    </row>
    <row r="541" ht="15">
      <c r="C541" s="40"/>
    </row>
    <row r="542" ht="15">
      <c r="C542" s="40"/>
    </row>
    <row r="543" ht="15">
      <c r="C543" s="40"/>
    </row>
    <row r="544" ht="15">
      <c r="C544" s="40"/>
    </row>
    <row r="545" ht="15">
      <c r="C545" s="40"/>
    </row>
    <row r="546" ht="15">
      <c r="C546" s="40"/>
    </row>
    <row r="547" ht="15">
      <c r="C547" s="40"/>
    </row>
    <row r="548" ht="15">
      <c r="C548" s="40"/>
    </row>
    <row r="549" ht="15">
      <c r="C549" s="40"/>
    </row>
    <row r="550" ht="15">
      <c r="C550" s="40"/>
    </row>
    <row r="551" ht="15">
      <c r="C551" s="40"/>
    </row>
    <row r="552" ht="15">
      <c r="C552" s="40"/>
    </row>
    <row r="553" ht="15">
      <c r="C553" s="40"/>
    </row>
    <row r="554" ht="15">
      <c r="C554" s="40"/>
    </row>
    <row r="555" ht="15">
      <c r="C555" s="40"/>
    </row>
    <row r="556" ht="15">
      <c r="C556" s="40"/>
    </row>
    <row r="557" ht="15">
      <c r="C557" s="40"/>
    </row>
    <row r="558" ht="15">
      <c r="C558" s="40"/>
    </row>
    <row r="559" ht="15">
      <c r="C559" s="40"/>
    </row>
    <row r="560" ht="15">
      <c r="C560" s="40"/>
    </row>
    <row r="561" ht="15">
      <c r="C561" s="40"/>
    </row>
    <row r="562" ht="15">
      <c r="C562" s="40"/>
    </row>
    <row r="563" ht="15">
      <c r="C563" s="40"/>
    </row>
    <row r="564" ht="15">
      <c r="C564" s="40"/>
    </row>
    <row r="565" ht="15">
      <c r="C565" s="40"/>
    </row>
    <row r="566" ht="15">
      <c r="C566" s="40"/>
    </row>
    <row r="567" ht="15">
      <c r="C567" s="40"/>
    </row>
    <row r="568" ht="15">
      <c r="C568" s="40"/>
    </row>
    <row r="569" ht="15">
      <c r="C569" s="40"/>
    </row>
    <row r="570" ht="15">
      <c r="C570" s="40"/>
    </row>
    <row r="571" ht="15">
      <c r="C571" s="40"/>
    </row>
    <row r="572" ht="15">
      <c r="C572" s="40"/>
    </row>
    <row r="573" ht="15">
      <c r="C573" s="40"/>
    </row>
    <row r="574" ht="15">
      <c r="C574" s="40"/>
    </row>
    <row r="575" ht="15">
      <c r="C575" s="40"/>
    </row>
    <row r="576" ht="15">
      <c r="C576" s="40"/>
    </row>
    <row r="577" ht="15">
      <c r="C577" s="40"/>
    </row>
    <row r="578" ht="15">
      <c r="C578" s="40"/>
    </row>
    <row r="579" ht="15">
      <c r="C579" s="40"/>
    </row>
    <row r="580" ht="15">
      <c r="C580" s="40"/>
    </row>
    <row r="581" ht="15">
      <c r="C581" s="40"/>
    </row>
    <row r="582" ht="15">
      <c r="C582" s="40"/>
    </row>
    <row r="583" ht="15">
      <c r="C583" s="40"/>
    </row>
    <row r="584" ht="15">
      <c r="C584" s="40"/>
    </row>
    <row r="585" ht="15">
      <c r="C585" s="40"/>
    </row>
    <row r="586" ht="15">
      <c r="C586" s="40"/>
    </row>
    <row r="587" ht="15">
      <c r="C587" s="40"/>
    </row>
    <row r="588" ht="15">
      <c r="C588" s="40"/>
    </row>
    <row r="589" ht="15">
      <c r="C589" s="40"/>
    </row>
    <row r="590" ht="15">
      <c r="C590" s="40"/>
    </row>
    <row r="591" ht="15">
      <c r="C591" s="40"/>
    </row>
    <row r="592" ht="15">
      <c r="C592" s="40"/>
    </row>
    <row r="593" ht="15">
      <c r="C593" s="40"/>
    </row>
    <row r="594" ht="15">
      <c r="C594" s="40"/>
    </row>
    <row r="595" ht="15">
      <c r="C595" s="40"/>
    </row>
    <row r="596" ht="15">
      <c r="C596" s="40"/>
    </row>
    <row r="597" ht="15">
      <c r="C597" s="40"/>
    </row>
    <row r="598" ht="15">
      <c r="C598" s="40"/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  <row r="877" ht="15">
      <c r="C877" s="40"/>
    </row>
    <row r="878" ht="15">
      <c r="C878" s="40"/>
    </row>
    <row r="879" ht="15">
      <c r="C879" s="40"/>
    </row>
    <row r="880" ht="15">
      <c r="C880" s="40"/>
    </row>
    <row r="881" ht="15">
      <c r="C881" s="40"/>
    </row>
    <row r="882" ht="15">
      <c r="C882" s="40"/>
    </row>
    <row r="883" ht="15">
      <c r="C883" s="40"/>
    </row>
    <row r="884" ht="15">
      <c r="C884" s="40"/>
    </row>
    <row r="885" ht="15">
      <c r="C885" s="40"/>
    </row>
    <row r="886" ht="15">
      <c r="C886" s="40"/>
    </row>
    <row r="887" ht="15">
      <c r="C887" s="40"/>
    </row>
    <row r="888" ht="15">
      <c r="C888" s="40"/>
    </row>
    <row r="889" ht="15">
      <c r="C889" s="40"/>
    </row>
    <row r="890" ht="15">
      <c r="C890" s="40"/>
    </row>
    <row r="891" ht="15">
      <c r="C891" s="40"/>
    </row>
    <row r="892" ht="15">
      <c r="C892" s="40"/>
    </row>
    <row r="893" ht="15">
      <c r="C893" s="40"/>
    </row>
    <row r="894" ht="15">
      <c r="C894" s="40"/>
    </row>
    <row r="895" ht="15">
      <c r="C895" s="40"/>
    </row>
    <row r="896" ht="15">
      <c r="C896" s="40"/>
    </row>
    <row r="897" ht="15">
      <c r="C897" s="40"/>
    </row>
    <row r="898" ht="15">
      <c r="C898" s="40"/>
    </row>
    <row r="899" ht="15">
      <c r="C899" s="40"/>
    </row>
    <row r="900" ht="15">
      <c r="C900" s="40"/>
    </row>
    <row r="901" ht="15">
      <c r="C901" s="40"/>
    </row>
    <row r="902" ht="15">
      <c r="C902" s="40"/>
    </row>
    <row r="903" ht="15">
      <c r="C903" s="40"/>
    </row>
    <row r="904" ht="15">
      <c r="C904" s="40"/>
    </row>
    <row r="905" ht="15">
      <c r="C905" s="40"/>
    </row>
    <row r="906" ht="15">
      <c r="C906" s="40"/>
    </row>
    <row r="907" ht="15">
      <c r="C907" s="40"/>
    </row>
    <row r="908" ht="15">
      <c r="C908" s="40"/>
    </row>
    <row r="909" ht="15">
      <c r="C909" s="40"/>
    </row>
    <row r="910" ht="15">
      <c r="C910" s="40"/>
    </row>
    <row r="911" ht="15">
      <c r="C911" s="40"/>
    </row>
    <row r="912" ht="15">
      <c r="C912" s="40"/>
    </row>
    <row r="913" ht="15">
      <c r="C913" s="40"/>
    </row>
    <row r="914" ht="15">
      <c r="C914" s="40"/>
    </row>
    <row r="915" ht="15">
      <c r="C915" s="40"/>
    </row>
    <row r="916" ht="15">
      <c r="C916" s="40"/>
    </row>
    <row r="917" ht="15">
      <c r="C917" s="40"/>
    </row>
    <row r="918" ht="15">
      <c r="C918" s="40"/>
    </row>
    <row r="919" ht="15">
      <c r="C919" s="40"/>
    </row>
    <row r="920" ht="15">
      <c r="C920" s="40"/>
    </row>
    <row r="921" ht="15">
      <c r="C921" s="40"/>
    </row>
    <row r="922" ht="15">
      <c r="C922" s="40"/>
    </row>
    <row r="923" ht="15">
      <c r="C923" s="40"/>
    </row>
    <row r="924" ht="15">
      <c r="C924" s="40"/>
    </row>
    <row r="925" ht="15">
      <c r="C925" s="40"/>
    </row>
    <row r="926" ht="15">
      <c r="C926" s="40"/>
    </row>
    <row r="927" ht="15">
      <c r="C927" s="40"/>
    </row>
    <row r="928" ht="15">
      <c r="C928" s="40"/>
    </row>
    <row r="929" ht="15">
      <c r="C929" s="40"/>
    </row>
    <row r="930" ht="15">
      <c r="C930" s="40"/>
    </row>
    <row r="931" ht="15">
      <c r="C931" s="40"/>
    </row>
    <row r="932" ht="15">
      <c r="C932" s="40"/>
    </row>
    <row r="933" ht="15">
      <c r="C933" s="40"/>
    </row>
    <row r="934" ht="15">
      <c r="C934" s="40"/>
    </row>
    <row r="935" ht="15">
      <c r="C935" s="40"/>
    </row>
    <row r="936" ht="15">
      <c r="C936" s="40"/>
    </row>
    <row r="937" ht="15">
      <c r="C937" s="40"/>
    </row>
    <row r="938" ht="15">
      <c r="C938" s="40"/>
    </row>
    <row r="939" ht="15">
      <c r="C939" s="40"/>
    </row>
    <row r="940" ht="15">
      <c r="C940" s="40"/>
    </row>
    <row r="941" ht="15">
      <c r="C941" s="40"/>
    </row>
    <row r="942" ht="15">
      <c r="C942" s="40"/>
    </row>
    <row r="943" ht="15">
      <c r="C943" s="40"/>
    </row>
    <row r="944" ht="15">
      <c r="C944" s="40"/>
    </row>
    <row r="945" ht="15">
      <c r="C945" s="40"/>
    </row>
    <row r="946" ht="15">
      <c r="C946" s="40"/>
    </row>
    <row r="947" ht="15">
      <c r="C947" s="40"/>
    </row>
    <row r="948" ht="15">
      <c r="C948" s="40"/>
    </row>
    <row r="949" ht="15">
      <c r="C949" s="40"/>
    </row>
    <row r="950" ht="15">
      <c r="C950" s="40"/>
    </row>
    <row r="951" ht="15">
      <c r="C951" s="40"/>
    </row>
    <row r="952" ht="15">
      <c r="C952" s="40"/>
    </row>
    <row r="953" ht="15">
      <c r="C953" s="40"/>
    </row>
    <row r="954" ht="15">
      <c r="C954" s="40"/>
    </row>
    <row r="955" ht="15">
      <c r="C955" s="40"/>
    </row>
    <row r="956" ht="15">
      <c r="C956" s="40"/>
    </row>
    <row r="957" ht="15">
      <c r="C957" s="40"/>
    </row>
    <row r="958" ht="15">
      <c r="C958" s="40"/>
    </row>
    <row r="959" ht="15">
      <c r="C959" s="40"/>
    </row>
    <row r="960" ht="15">
      <c r="C960" s="40"/>
    </row>
    <row r="961" spans="2:3" ht="15">
      <c r="B961" s="40"/>
      <c r="C961" s="40"/>
    </row>
    <row r="962" ht="15">
      <c r="C962" s="40"/>
    </row>
    <row r="963" ht="15">
      <c r="C963" s="40"/>
    </row>
    <row r="964" ht="15">
      <c r="C964" s="40"/>
    </row>
    <row r="965" ht="15">
      <c r="C965" s="40"/>
    </row>
    <row r="966" ht="15">
      <c r="C966" s="40"/>
    </row>
    <row r="967" ht="15">
      <c r="C967" s="40"/>
    </row>
    <row r="968" ht="15">
      <c r="C968" s="40"/>
    </row>
    <row r="969" ht="15">
      <c r="C969" s="40"/>
    </row>
    <row r="970" ht="15">
      <c r="C970" s="40"/>
    </row>
    <row r="971" ht="15">
      <c r="C971" s="40"/>
    </row>
    <row r="972" ht="15">
      <c r="C972" s="40"/>
    </row>
    <row r="973" ht="15">
      <c r="C973" s="40"/>
    </row>
    <row r="974" ht="15">
      <c r="C974" s="40"/>
    </row>
    <row r="975" ht="15">
      <c r="C975" s="40"/>
    </row>
    <row r="976" ht="15">
      <c r="C976" s="40"/>
    </row>
    <row r="977" ht="15">
      <c r="C977" s="40"/>
    </row>
    <row r="978" ht="15">
      <c r="C978" s="40"/>
    </row>
    <row r="979" ht="15">
      <c r="C979" s="40"/>
    </row>
    <row r="980" ht="15">
      <c r="C980" s="40"/>
    </row>
    <row r="981" ht="15">
      <c r="C981" s="40"/>
    </row>
    <row r="982" ht="15">
      <c r="C982" s="40"/>
    </row>
    <row r="983" ht="15">
      <c r="C983" s="40"/>
    </row>
    <row r="984" ht="15">
      <c r="C984" s="40"/>
    </row>
  </sheetData>
  <sheetProtection selectLockedCells="1" selectUnlockedCells="1"/>
  <printOptions/>
  <pageMargins left="0.7083333333333334" right="0.4722222222222222" top="0.39375" bottom="0.9055555555555556" header="0.5118055555555555" footer="0.5118055555555555"/>
  <pageSetup horizontalDpi="300" verticalDpi="300" orientation="portrait" paperSize="9" scale="71"/>
  <rowBreaks count="2" manualBreakCount="2">
    <brk id="71" max="255" man="1"/>
    <brk id="1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Svoboda</cp:lastModifiedBy>
  <dcterms:created xsi:type="dcterms:W3CDTF">2021-02-11T16:29:19Z</dcterms:created>
  <dcterms:modified xsi:type="dcterms:W3CDTF">2021-02-11T16:36:20Z</dcterms:modified>
  <cp:category/>
  <cp:version/>
  <cp:contentType/>
  <cp:contentStatus/>
</cp:coreProperties>
</file>