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tross\Documents\VV\Materiály\120\"/>
    </mc:Choice>
  </mc:AlternateContent>
  <bookViews>
    <workbookView xWindow="240" yWindow="90" windowWidth="20610" windowHeight="11640"/>
  </bookViews>
  <sheets>
    <sheet name="MS HD20 2017 rozpočet" sheetId="21" r:id="rId1"/>
    <sheet name="Doprava" sheetId="22" r:id="rId2"/>
    <sheet name="Registrace" sheetId="23" r:id="rId3"/>
  </sheets>
  <calcPr calcId="152511"/>
</workbook>
</file>

<file path=xl/calcChain.xml><?xml version="1.0" encoding="utf-8"?>
<calcChain xmlns="http://schemas.openxmlformats.org/spreadsheetml/2006/main">
  <c r="E58" i="21" l="1"/>
  <c r="E27" i="21"/>
  <c r="E26" i="21"/>
  <c r="I26" i="21"/>
  <c r="E48" i="21"/>
  <c r="E37" i="21"/>
  <c r="E38" i="21"/>
  <c r="O48" i="22"/>
  <c r="O47" i="22"/>
  <c r="O42" i="22"/>
  <c r="O41" i="22"/>
  <c r="O31" i="22"/>
  <c r="O30" i="22"/>
  <c r="O27" i="22"/>
  <c r="O26" i="22"/>
  <c r="O16" i="22"/>
  <c r="O17" i="22"/>
  <c r="O8" i="22"/>
  <c r="E46" i="21"/>
  <c r="E45" i="21"/>
  <c r="O7" i="22" l="1"/>
  <c r="H13" i="21" l="1"/>
  <c r="H12" i="21"/>
  <c r="H9" i="21"/>
  <c r="H8" i="21"/>
  <c r="E34" i="21" l="1"/>
  <c r="E35" i="21"/>
  <c r="E25" i="21"/>
  <c r="E17" i="21"/>
  <c r="J16" i="21"/>
  <c r="E16" i="21"/>
  <c r="E41" i="21" l="1"/>
  <c r="E52" i="21"/>
  <c r="E31" i="21"/>
</calcChain>
</file>

<file path=xl/sharedStrings.xml><?xml version="1.0" encoding="utf-8"?>
<sst xmlns="http://schemas.openxmlformats.org/spreadsheetml/2006/main" count="207" uniqueCount="128">
  <si>
    <t>celkem</t>
  </si>
  <si>
    <t>kurs odhad 1 euro</t>
  </si>
  <si>
    <t>Doprava po ČR</t>
  </si>
  <si>
    <t>2lůžkový pokoj</t>
  </si>
  <si>
    <t>1lůžkový pokoj</t>
  </si>
  <si>
    <t>FIDE entry fee</t>
  </si>
  <si>
    <t>70 euro</t>
  </si>
  <si>
    <t>140 euro</t>
  </si>
  <si>
    <t>za každého extra hráče</t>
  </si>
  <si>
    <t>zaplatit na účet FIDE před zahájením soutěže</t>
  </si>
  <si>
    <t>Organizers fee</t>
  </si>
  <si>
    <t>100 euro</t>
  </si>
  <si>
    <t>za každého reprezentanta</t>
  </si>
  <si>
    <t>Doprava:</t>
  </si>
  <si>
    <t>Honorář trenér</t>
  </si>
  <si>
    <t>Diety cesta</t>
  </si>
  <si>
    <t>Cestovní pojištění</t>
  </si>
  <si>
    <t>za každého člena výpravy (vedoucí výpravy, reprezentant, extra hráč, doprovod). Zahnuje dopravu z místního letiště, akreditaci a další výdaje pořadatele. Zaplatit s přihláškou</t>
  </si>
  <si>
    <t>Rozpočet MS HD 20 - Tarvisio, Itálie, 12. - 26. listopad 2017</t>
  </si>
  <si>
    <t>Přihlášky a platby do 15. října 2017. Víza netřeba.</t>
  </si>
  <si>
    <t>Výprava ŠSČR: Vedoucí výpravy a trenér</t>
  </si>
  <si>
    <t>Ubytování je nutno domluvit s externím partnerem organizátorů. Oficiální hotely nejsou pojmenovány, ale pro všechny účastníky jsou povinné. Pozvaným účastníkům pořadatelé nabízejí zdarma ubytování a full board od 12.11. (oběd) do 26.11. (snídaně) vedvoulůžkových pokojích.</t>
  </si>
  <si>
    <t>Hotel 3***</t>
  </si>
  <si>
    <t>840 € per person</t>
  </si>
  <si>
    <t>1050 € per person</t>
  </si>
  <si>
    <t>plná penze, celý pobyt</t>
  </si>
  <si>
    <t>Hotel 4****</t>
  </si>
  <si>
    <t>980 € per person</t>
  </si>
  <si>
    <t>1190 € per person</t>
  </si>
  <si>
    <t>Zvaní účastníci mohou upgradovat ubytování na jednolůžko za příplatek 25 euro na den.</t>
  </si>
  <si>
    <t>autem nejlépe</t>
  </si>
  <si>
    <t>ubytování jednolůžko</t>
  </si>
  <si>
    <t>Doprava</t>
  </si>
  <si>
    <t>ubytování dvojlůžko</t>
  </si>
  <si>
    <t>Rozpočtová položka V1.7 a V1.8</t>
  </si>
  <si>
    <t>40.000 Kč</t>
  </si>
  <si>
    <t>Kaňáková</t>
  </si>
  <si>
    <t>Ostrava</t>
  </si>
  <si>
    <t>Frýdek-Místek</t>
  </si>
  <si>
    <t>odjezd</t>
  </si>
  <si>
    <t>příjezd</t>
  </si>
  <si>
    <t>Os 3127</t>
  </si>
  <si>
    <t>Wien hbf</t>
  </si>
  <si>
    <t>Villach</t>
  </si>
  <si>
    <t>Tarvisio Boscoverde</t>
  </si>
  <si>
    <t>EC 103 Polonia</t>
  </si>
  <si>
    <t>RJ 539</t>
  </si>
  <si>
    <t>R 1823</t>
  </si>
  <si>
    <t>bus do Tarvisio citta</t>
  </si>
  <si>
    <t>Vykouk</t>
  </si>
  <si>
    <t>6,50 euro</t>
  </si>
  <si>
    <t>Villach - Tarvisio Bescoverde</t>
  </si>
  <si>
    <t>https://tickets.oebb.at/en/ticket/timetable</t>
  </si>
  <si>
    <t>REX 1820</t>
  </si>
  <si>
    <t>Praha</t>
  </si>
  <si>
    <t>Linz</t>
  </si>
  <si>
    <t>Salzburg</t>
  </si>
  <si>
    <t>České Budějovice</t>
  </si>
  <si>
    <t>Wien</t>
  </si>
  <si>
    <t>RJ 534</t>
  </si>
  <si>
    <t>EC 102 Polonia</t>
  </si>
  <si>
    <t>Registrace</t>
  </si>
  <si>
    <t>Vykouk Jan</t>
  </si>
  <si>
    <t>OP 204611811</t>
  </si>
  <si>
    <t>Kaňáková Natálie</t>
  </si>
  <si>
    <t>Vokáč Marek</t>
  </si>
  <si>
    <t>platnost do</t>
  </si>
  <si>
    <t>cest. doklad</t>
  </si>
  <si>
    <t>rating 1.10.</t>
  </si>
  <si>
    <t>ID nr</t>
  </si>
  <si>
    <t>B20</t>
  </si>
  <si>
    <t>G20</t>
  </si>
  <si>
    <t>born</t>
  </si>
  <si>
    <t>trainer</t>
  </si>
  <si>
    <t>GM - 2400</t>
  </si>
  <si>
    <t>FM - 2117</t>
  </si>
  <si>
    <t>WFM - 2428</t>
  </si>
  <si>
    <t>hráči</t>
  </si>
  <si>
    <t>turnaj</t>
  </si>
  <si>
    <t>doprovod</t>
  </si>
  <si>
    <t>Náklady Kaňáková</t>
  </si>
  <si>
    <t>Náklady Vykouk</t>
  </si>
  <si>
    <t>náklady trenér Vokáč</t>
  </si>
  <si>
    <t>městská doprava</t>
  </si>
  <si>
    <t>5 euro</t>
  </si>
  <si>
    <t>odhad, netuším</t>
  </si>
  <si>
    <t xml:space="preserve"> kurs euro = 26,50 Kč</t>
  </si>
  <si>
    <t>internetová cena do Villachu dneska 13:30</t>
  </si>
  <si>
    <t>https://www.cd.cz/eshop/spojeni-tam/74ef49c9-df36-4f6c-b5e0-26edf90e754c</t>
  </si>
  <si>
    <t>nákup jízdenek přes internet, u ČD je možno takto koupit pouze spojení do Villachu za zvýhodněné jízdné, jízdenka je adresně na jméno Kaňáková</t>
  </si>
  <si>
    <t>Trasu Villach - Tarvisio je možno nainternetu zakoupit pouze přes web OeBB (rakouské železnice). Internetové adresy jsou vyznačenu u jízdenek.</t>
  </si>
  <si>
    <t>Bylo by zřejmě vhodné zakoupit na EC 103 Polonia z Ostravy do Wien hbf místenku (jsou jen 3 vagóny), ale to internetově neumím vyhledat a vyřídit.</t>
  </si>
  <si>
    <t>místenka odhad 100 Kč</t>
  </si>
  <si>
    <t>Kaňáková zpáteční cesta</t>
  </si>
  <si>
    <t>internetová cena z Villachu dneska 13:30</t>
  </si>
  <si>
    <t>městská doprava Tarvisio</t>
  </si>
  <si>
    <t>na trasu Ostava - Villach - Ostrava se dá na internetu ČD koupit i zpáteční jízdenka, zřejmě se to na ceně nijak neprojevuje. Cestující je Junior věk 15-26 let. Jízdenka je ždy na jméno cestujícího.</t>
  </si>
  <si>
    <t>Vykouk zpáteční cesta</t>
  </si>
  <si>
    <t>Cestu Most - Villach si Vykoukovi vyřeší individuálně</t>
  </si>
  <si>
    <t>odhad</t>
  </si>
  <si>
    <t>Cestu Villach - Most si Vykoukovi vyřeší individuálně</t>
  </si>
  <si>
    <t xml:space="preserve">dalo by se asi s pořadatelidomluvit, aby si naše reprezentanty na nádraží v Tarvisiu vyzvedli a dopravili je dopříslušného hotelu, a dali jim další instrukce o dopravě do hracího sálu. Podobně by mohli zařídit i odvoz zpět na nádraží v Tarvisiu. </t>
  </si>
  <si>
    <t>Příjezd našich reprezentantů do Tarvisia vychází až po oficiálním zahájení MS, je třeba s pořadateli ošetřit otázku dalších úkonů v Tarvisiu (potvrzení registrace, základní informace k akci)</t>
  </si>
  <si>
    <t>Vokáč</t>
  </si>
  <si>
    <t>také mne by pořadatelé mohli dopravit z nádraží do hotelu sami, určitě budou chtít to své fee i ode mne.</t>
  </si>
  <si>
    <t>Vokáč zpáteční cesta</t>
  </si>
  <si>
    <t>EC 114 Woerther See</t>
  </si>
  <si>
    <t>IN karta 50, dospělý věk 26- 69, internetová cena dnes 14:00</t>
  </si>
  <si>
    <t>Pokračování cesty ČB - Praha (26.12) vyřešíme přes CP. Tato cesta je limitována dopravními možnostmi na trase Tarvisio - Villach. Nákup je možno pozdržet, kdyby byli pořadatelé ochotní mě dopravit sami z Tarvisia až do Villachu (je to 30 km autem), pak by se daly zvolit i pozdější spojení Villach - České Budějovice.</t>
  </si>
  <si>
    <t>Cestovní diety</t>
  </si>
  <si>
    <t>podle propozic mají účastníci hrazené stravování od oběda 12.11. do snídaně 26.11.</t>
  </si>
  <si>
    <t>Podle toho nemůžeme Kaňákové a Vykoukovi vyplatit diety na cestu tam, na zpáteční cestu můžeme zaplatit náhradu za 5-12 hodin cesty, pravděpodobně spíše v korunové verzi (domácí cesta), to je myslím 72 Kč.</t>
  </si>
  <si>
    <t>Vokáč, aby se to nekomplikovalo, tak by asi měl dostat diety 72 Kč za obě cesty.</t>
  </si>
  <si>
    <t>(Frýdek-Ostrava-Frýdek), CP (s dietami na cestu)</t>
  </si>
  <si>
    <t>cest.příkaz</t>
  </si>
  <si>
    <t>požádat o ubytování s reprezentantkou Slovenska Veronikou Ganzovou (ID 14941597)</t>
  </si>
  <si>
    <t>odhad, zajistí si individuálně</t>
  </si>
  <si>
    <t>požádat o ubytování s reprezentantem Slovenska Teodorem Holtmanem (ID 14933721)</t>
  </si>
  <si>
    <t>možná to rozepíší na CP</t>
  </si>
  <si>
    <t>cena za jednu noc</t>
  </si>
  <si>
    <t>7 nocí</t>
  </si>
  <si>
    <t>CP</t>
  </si>
  <si>
    <t>Rozpočet celkem (zaokrouhlováno)</t>
  </si>
  <si>
    <t>Podrobnější údaje na dalších listech</t>
  </si>
  <si>
    <t>mohl by nastat nějaký problém s cenou a místem, pokud je možno, samozřejmě stejný hotel jako naši reprezentanti</t>
  </si>
  <si>
    <t>nutno ověřit u pořadatele problém s kratším pobytem.</t>
  </si>
  <si>
    <t>Finální verze rozpočtu</t>
  </si>
  <si>
    <t>Aktualizováno po změně termínu. příjezd 12. listopadu do večera (zahájení 12.11. v 18:00). Odjezd 26. listopadu ráno. Volný den 18.11. a 23.11., žádné dvoukolo.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</si>
</sst>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č&quot;;[Red]\-#,##0\ &quot;Kč&quot;"/>
    <numFmt numFmtId="164" formatCode="#,##0\ &quot;Kč&quot;"/>
    <numFmt numFmtId="165" formatCode="#,##0.0\ &quot;Kč&quot;;[Red]\-#,##0.0\ &quot;Kč&quot;"/>
    <numFmt numFmtId="166" formatCode="[$€-2]\ #,##0.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1" fillId="0" borderId="0" xfId="0" applyFont="1"/>
    <xf numFmtId="6" fontId="0" fillId="0" borderId="0" xfId="0" applyNumberFormat="1"/>
    <xf numFmtId="0" fontId="2" fillId="0" borderId="0" xfId="0" applyFont="1"/>
    <xf numFmtId="14" fontId="0" fillId="0" borderId="0" xfId="0" applyNumberFormat="1"/>
    <xf numFmtId="20" fontId="0" fillId="0" borderId="0" xfId="0" applyNumberFormat="1"/>
    <xf numFmtId="6" fontId="0" fillId="2" borderId="0" xfId="0" applyNumberFormat="1" applyFill="1"/>
    <xf numFmtId="0" fontId="0" fillId="2" borderId="0" xfId="0" applyFill="1"/>
    <xf numFmtId="0" fontId="3" fillId="0" borderId="1" xfId="0" applyFont="1" applyBorder="1"/>
    <xf numFmtId="14" fontId="3" fillId="0" borderId="0" xfId="0" applyNumberFormat="1" applyFont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/>
    <xf numFmtId="0" fontId="3" fillId="0" borderId="0" xfId="0" applyFont="1" applyBorder="1"/>
    <xf numFmtId="14" fontId="0" fillId="0" borderId="0" xfId="0" applyNumberFormat="1" applyBorder="1"/>
    <xf numFmtId="14" fontId="0" fillId="0" borderId="0" xfId="0" applyNumberFormat="1" applyFill="1" applyBorder="1"/>
    <xf numFmtId="0" fontId="0" fillId="0" borderId="0" xfId="0" applyFont="1"/>
    <xf numFmtId="14" fontId="1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5" fillId="3" borderId="0" xfId="0" applyFont="1" applyFill="1"/>
    <xf numFmtId="0" fontId="7" fillId="3" borderId="0" xfId="0" applyFont="1" applyFill="1"/>
    <xf numFmtId="164" fontId="5" fillId="3" borderId="0" xfId="0" applyNumberFormat="1" applyFont="1" applyFill="1"/>
    <xf numFmtId="0" fontId="6" fillId="3" borderId="0" xfId="0" applyFont="1" applyFill="1"/>
    <xf numFmtId="165" fontId="5" fillId="3" borderId="0" xfId="0" applyNumberFormat="1" applyFont="1" applyFill="1"/>
    <xf numFmtId="6" fontId="5" fillId="3" borderId="0" xfId="0" applyNumberFormat="1" applyFont="1" applyFill="1"/>
    <xf numFmtId="166" fontId="5" fillId="3" borderId="0" xfId="0" applyNumberFormat="1" applyFont="1" applyFill="1"/>
    <xf numFmtId="0" fontId="4" fillId="3" borderId="0" xfId="0" applyFont="1" applyFill="1"/>
    <xf numFmtId="6" fontId="7" fillId="3" borderId="0" xfId="0" applyNumberFormat="1" applyFont="1" applyFill="1"/>
    <xf numFmtId="0" fontId="8" fillId="0" borderId="0" xfId="0" applyFont="1"/>
    <xf numFmtId="0" fontId="2" fillId="3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selection activeCell="A3" sqref="A3"/>
    </sheetView>
  </sheetViews>
  <sheetFormatPr defaultColWidth="8.85546875" defaultRowHeight="15" x14ac:dyDescent="0.25"/>
  <cols>
    <col min="1" max="4" width="8.85546875" style="20"/>
    <col min="5" max="5" width="10.140625" style="20" customWidth="1"/>
    <col min="6" max="6" width="8.85546875" style="20"/>
    <col min="7" max="7" width="12.42578125" style="20" customWidth="1"/>
    <col min="8" max="8" width="12.42578125" style="21" customWidth="1"/>
    <col min="9" max="9" width="17.42578125" style="20" customWidth="1"/>
    <col min="10" max="12" width="8.85546875" style="20"/>
    <col min="13" max="13" width="10.5703125" style="21" customWidth="1"/>
    <col min="14" max="16384" width="8.85546875" style="20"/>
  </cols>
  <sheetData>
    <row r="1" spans="1:14" x14ac:dyDescent="0.25">
      <c r="A1" s="19" t="s">
        <v>18</v>
      </c>
    </row>
    <row r="2" spans="1:14" x14ac:dyDescent="0.25">
      <c r="A2" s="22"/>
    </row>
    <row r="3" spans="1:14" x14ac:dyDescent="0.25">
      <c r="A3" s="17" t="s">
        <v>127</v>
      </c>
    </row>
    <row r="4" spans="1:14" x14ac:dyDescent="0.25">
      <c r="A4" s="20" t="s">
        <v>20</v>
      </c>
    </row>
    <row r="5" spans="1:14" x14ac:dyDescent="0.25">
      <c r="A5" s="20" t="s">
        <v>19</v>
      </c>
    </row>
    <row r="6" spans="1:14" x14ac:dyDescent="0.25">
      <c r="A6" s="20" t="s">
        <v>21</v>
      </c>
    </row>
    <row r="7" spans="1:14" x14ac:dyDescent="0.25">
      <c r="B7" s="20" t="s">
        <v>22</v>
      </c>
    </row>
    <row r="8" spans="1:14" x14ac:dyDescent="0.25">
      <c r="B8" s="20" t="s">
        <v>3</v>
      </c>
      <c r="D8" s="20" t="s">
        <v>25</v>
      </c>
      <c r="F8" s="20" t="s">
        <v>23</v>
      </c>
      <c r="H8" s="21">
        <f>840*27</f>
        <v>22680</v>
      </c>
    </row>
    <row r="9" spans="1:14" x14ac:dyDescent="0.25">
      <c r="B9" s="20" t="s">
        <v>4</v>
      </c>
      <c r="D9" s="20" t="s">
        <v>25</v>
      </c>
      <c r="F9" s="20" t="s">
        <v>24</v>
      </c>
      <c r="H9" s="21">
        <f>1050*27</f>
        <v>28350</v>
      </c>
    </row>
    <row r="11" spans="1:14" x14ac:dyDescent="0.25">
      <c r="B11" s="20" t="s">
        <v>26</v>
      </c>
    </row>
    <row r="12" spans="1:14" x14ac:dyDescent="0.25">
      <c r="B12" s="20" t="s">
        <v>3</v>
      </c>
      <c r="D12" s="20" t="s">
        <v>25</v>
      </c>
      <c r="F12" s="20" t="s">
        <v>27</v>
      </c>
      <c r="H12" s="21">
        <f>980*27</f>
        <v>26460</v>
      </c>
    </row>
    <row r="13" spans="1:14" x14ac:dyDescent="0.25">
      <c r="B13" s="20" t="s">
        <v>4</v>
      </c>
      <c r="D13" s="20" t="s">
        <v>25</v>
      </c>
      <c r="F13" s="20" t="s">
        <v>28</v>
      </c>
      <c r="H13" s="21">
        <f>1190*27</f>
        <v>32130</v>
      </c>
    </row>
    <row r="15" spans="1:14" x14ac:dyDescent="0.25">
      <c r="A15" s="20" t="s">
        <v>29</v>
      </c>
    </row>
    <row r="16" spans="1:14" x14ac:dyDescent="0.25">
      <c r="B16" s="20" t="s">
        <v>5</v>
      </c>
      <c r="D16" s="20" t="s">
        <v>6</v>
      </c>
      <c r="E16" s="21">
        <f>70*27</f>
        <v>1890</v>
      </c>
      <c r="F16" s="20" t="s">
        <v>12</v>
      </c>
      <c r="I16" s="20" t="s">
        <v>7</v>
      </c>
      <c r="J16" s="21">
        <f>140*27</f>
        <v>3780</v>
      </c>
      <c r="K16" s="20" t="s">
        <v>8</v>
      </c>
      <c r="N16" s="20" t="s">
        <v>9</v>
      </c>
    </row>
    <row r="17" spans="1:16" x14ac:dyDescent="0.25">
      <c r="B17" s="20" t="s">
        <v>10</v>
      </c>
      <c r="D17" s="20" t="s">
        <v>11</v>
      </c>
      <c r="E17" s="21">
        <f>100*27</f>
        <v>2700</v>
      </c>
      <c r="F17" s="20" t="s">
        <v>17</v>
      </c>
    </row>
    <row r="18" spans="1:16" x14ac:dyDescent="0.25">
      <c r="A18" s="20" t="s">
        <v>13</v>
      </c>
      <c r="B18" s="20" t="s">
        <v>30</v>
      </c>
    </row>
    <row r="21" spans="1:16" x14ac:dyDescent="0.25">
      <c r="A21" s="23"/>
      <c r="B21" s="33" t="s">
        <v>126</v>
      </c>
      <c r="C21" s="23"/>
      <c r="D21" s="23"/>
      <c r="E21" s="23"/>
      <c r="F21" s="23"/>
      <c r="G21" s="23"/>
      <c r="H21" s="25"/>
      <c r="I21" s="23"/>
      <c r="J21" s="23"/>
      <c r="K21" s="23"/>
      <c r="L21" s="23"/>
      <c r="M21" s="25"/>
      <c r="N21" s="23"/>
      <c r="O21" s="23"/>
      <c r="P21" s="23"/>
    </row>
    <row r="22" spans="1:16" x14ac:dyDescent="0.25">
      <c r="A22" s="23" t="s">
        <v>34</v>
      </c>
      <c r="B22" s="23"/>
      <c r="C22" s="23"/>
      <c r="D22" s="23"/>
      <c r="E22" s="23" t="s">
        <v>35</v>
      </c>
      <c r="F22" s="23" t="s">
        <v>0</v>
      </c>
      <c r="G22" s="23"/>
      <c r="H22" s="25"/>
      <c r="I22" s="23"/>
      <c r="J22" s="23"/>
      <c r="K22" s="23"/>
      <c r="L22" s="23"/>
      <c r="M22" s="25"/>
      <c r="N22" s="23"/>
      <c r="O22" s="23"/>
      <c r="P22" s="23"/>
    </row>
    <row r="23" spans="1:16" x14ac:dyDescent="0.25">
      <c r="A23" s="26" t="s">
        <v>82</v>
      </c>
      <c r="B23" s="23"/>
      <c r="C23" s="23"/>
      <c r="D23" s="23"/>
      <c r="E23" s="23"/>
      <c r="F23" s="23"/>
      <c r="G23" s="26"/>
      <c r="H23" s="25"/>
      <c r="I23" s="23" t="s">
        <v>1</v>
      </c>
      <c r="J23" s="27">
        <v>26.5</v>
      </c>
      <c r="K23" s="23"/>
      <c r="L23" s="23"/>
      <c r="M23" s="25"/>
      <c r="N23" s="23"/>
      <c r="O23" s="28"/>
      <c r="P23" s="23"/>
    </row>
    <row r="24" spans="1:16" x14ac:dyDescent="0.25">
      <c r="A24" s="23" t="s">
        <v>5</v>
      </c>
      <c r="B24" s="23"/>
      <c r="C24" s="23"/>
      <c r="D24" s="23"/>
      <c r="E24" s="28">
        <v>0</v>
      </c>
      <c r="F24" s="23"/>
      <c r="G24" s="23"/>
      <c r="H24" s="25"/>
      <c r="I24" s="23"/>
      <c r="J24" s="23"/>
      <c r="K24" s="23"/>
      <c r="L24" s="23"/>
      <c r="M24" s="25"/>
      <c r="N24" s="23"/>
      <c r="O24" s="23"/>
      <c r="P24" s="23"/>
    </row>
    <row r="25" spans="1:16" x14ac:dyDescent="0.25">
      <c r="A25" s="23" t="s">
        <v>10</v>
      </c>
      <c r="B25" s="23"/>
      <c r="C25" s="23"/>
      <c r="D25" s="23" t="s">
        <v>11</v>
      </c>
      <c r="E25" s="28">
        <f>100*J23</f>
        <v>2650</v>
      </c>
      <c r="F25" s="23"/>
      <c r="G25" s="23"/>
      <c r="H25" s="25"/>
      <c r="I25" s="23"/>
      <c r="J25" s="23"/>
      <c r="K25" s="23"/>
      <c r="L25" s="23"/>
      <c r="M25" s="25"/>
      <c r="N25" s="23"/>
      <c r="O25" s="23"/>
      <c r="P25" s="23"/>
    </row>
    <row r="26" spans="1:16" x14ac:dyDescent="0.25">
      <c r="A26" s="23" t="s">
        <v>31</v>
      </c>
      <c r="B26" s="23"/>
      <c r="C26" s="23"/>
      <c r="D26" s="23" t="s">
        <v>120</v>
      </c>
      <c r="E26" s="28">
        <f>7*75*26.5</f>
        <v>13912.5</v>
      </c>
      <c r="F26" s="23"/>
      <c r="G26" s="23" t="s">
        <v>119</v>
      </c>
      <c r="H26" s="25"/>
      <c r="I26" s="29">
        <f>1050/14</f>
        <v>75</v>
      </c>
      <c r="J26" s="23"/>
      <c r="K26" s="23" t="s">
        <v>124</v>
      </c>
      <c r="L26" s="23"/>
      <c r="M26" s="25"/>
      <c r="N26" s="23"/>
      <c r="O26" s="23"/>
      <c r="P26" s="23"/>
    </row>
    <row r="27" spans="1:16" x14ac:dyDescent="0.25">
      <c r="A27" s="23" t="s">
        <v>32</v>
      </c>
      <c r="B27" s="23"/>
      <c r="C27" s="23"/>
      <c r="D27" s="23"/>
      <c r="E27" s="25">
        <f>505+172+133+133+172+372</f>
        <v>1487</v>
      </c>
      <c r="F27" s="23"/>
      <c r="G27" s="23"/>
      <c r="H27" s="25"/>
      <c r="I27" s="23"/>
      <c r="J27" s="23"/>
      <c r="K27" s="23" t="s">
        <v>125</v>
      </c>
      <c r="L27" s="23"/>
      <c r="M27" s="25"/>
      <c r="N27" s="23"/>
      <c r="O27" s="23"/>
      <c r="P27" s="23"/>
    </row>
    <row r="28" spans="1:16" x14ac:dyDescent="0.25">
      <c r="A28" s="23" t="s">
        <v>2</v>
      </c>
      <c r="B28" s="23"/>
      <c r="C28" s="23"/>
      <c r="D28" s="23"/>
      <c r="E28" s="25">
        <v>120</v>
      </c>
      <c r="F28" s="23" t="s">
        <v>121</v>
      </c>
      <c r="G28" s="23"/>
      <c r="H28" s="25"/>
      <c r="I28" s="23"/>
      <c r="J28" s="23"/>
      <c r="K28" s="23"/>
      <c r="L28" s="23"/>
      <c r="M28" s="25"/>
      <c r="N28" s="23"/>
      <c r="O28" s="23"/>
      <c r="P28" s="23"/>
    </row>
    <row r="29" spans="1:16" x14ac:dyDescent="0.25">
      <c r="A29" s="23" t="s">
        <v>16</v>
      </c>
      <c r="B29" s="23"/>
      <c r="C29" s="23"/>
      <c r="D29" s="23"/>
      <c r="E29" s="25">
        <v>500</v>
      </c>
      <c r="F29" s="23" t="s">
        <v>116</v>
      </c>
      <c r="G29" s="23"/>
      <c r="H29" s="25"/>
      <c r="I29" s="23"/>
      <c r="J29" s="23"/>
      <c r="K29" s="23"/>
      <c r="L29" s="23"/>
      <c r="M29" s="25"/>
      <c r="N29" s="23"/>
      <c r="O29" s="23"/>
      <c r="P29" s="23"/>
    </row>
    <row r="30" spans="1:16" x14ac:dyDescent="0.25">
      <c r="A30" s="23" t="s">
        <v>14</v>
      </c>
      <c r="B30" s="23"/>
      <c r="C30" s="23"/>
      <c r="D30" s="23"/>
      <c r="E30" s="25">
        <v>9000</v>
      </c>
      <c r="F30" s="23"/>
      <c r="G30" s="23"/>
      <c r="H30" s="25"/>
      <c r="I30" s="23"/>
      <c r="J30" s="23"/>
      <c r="K30" s="23"/>
      <c r="L30" s="23"/>
      <c r="M30" s="25"/>
      <c r="N30" s="23"/>
      <c r="O30" s="23"/>
      <c r="P30" s="23"/>
    </row>
    <row r="31" spans="1:16" x14ac:dyDescent="0.25">
      <c r="A31" s="23"/>
      <c r="B31" s="23"/>
      <c r="C31" s="23"/>
      <c r="D31" s="23" t="s">
        <v>0</v>
      </c>
      <c r="E31" s="28">
        <f>SUM(E24:E30)</f>
        <v>27669.5</v>
      </c>
      <c r="F31" s="23"/>
      <c r="G31" s="23"/>
      <c r="H31" s="25"/>
      <c r="I31" s="23"/>
      <c r="J31" s="23"/>
      <c r="K31" s="23"/>
      <c r="L31" s="23"/>
      <c r="M31" s="25"/>
      <c r="N31" s="23"/>
      <c r="O31" s="23"/>
      <c r="P31" s="23"/>
    </row>
    <row r="32" spans="1:16" x14ac:dyDescent="0.25">
      <c r="A32" s="23"/>
      <c r="B32" s="23"/>
      <c r="C32" s="23"/>
      <c r="D32" s="23"/>
      <c r="E32" s="23"/>
      <c r="F32" s="23"/>
      <c r="G32" s="23"/>
      <c r="H32" s="25"/>
      <c r="I32" s="23"/>
      <c r="J32" s="23"/>
      <c r="K32" s="23"/>
      <c r="L32" s="23"/>
      <c r="M32" s="25"/>
      <c r="N32" s="23"/>
      <c r="O32" s="23"/>
      <c r="P32" s="23"/>
    </row>
    <row r="33" spans="1:16" x14ac:dyDescent="0.25">
      <c r="A33" s="26" t="s">
        <v>80</v>
      </c>
      <c r="B33" s="23"/>
      <c r="C33" s="23"/>
      <c r="D33" s="23"/>
      <c r="E33" s="23"/>
      <c r="F33" s="23"/>
      <c r="G33" s="23"/>
      <c r="H33" s="25"/>
      <c r="I33" s="23" t="s">
        <v>1</v>
      </c>
      <c r="J33" s="27">
        <v>26.5</v>
      </c>
      <c r="K33" s="23"/>
      <c r="L33" s="23"/>
      <c r="M33" s="25"/>
      <c r="N33" s="23"/>
      <c r="O33" s="28"/>
      <c r="P33" s="23"/>
    </row>
    <row r="34" spans="1:16" x14ac:dyDescent="0.25">
      <c r="A34" s="23" t="s">
        <v>5</v>
      </c>
      <c r="B34" s="23"/>
      <c r="C34" s="23"/>
      <c r="D34" s="23" t="s">
        <v>6</v>
      </c>
      <c r="E34" s="25">
        <f>70*J33</f>
        <v>1855</v>
      </c>
      <c r="F34" s="23"/>
      <c r="G34" s="23"/>
      <c r="H34" s="25"/>
      <c r="I34" s="23"/>
      <c r="J34" s="23"/>
      <c r="K34" s="23"/>
      <c r="L34" s="23"/>
      <c r="M34" s="25"/>
      <c r="N34" s="23"/>
      <c r="O34" s="23"/>
      <c r="P34" s="23"/>
    </row>
    <row r="35" spans="1:16" x14ac:dyDescent="0.25">
      <c r="A35" s="23" t="s">
        <v>10</v>
      </c>
      <c r="B35" s="23"/>
      <c r="C35" s="23"/>
      <c r="D35" s="23" t="s">
        <v>11</v>
      </c>
      <c r="E35" s="28">
        <f>100*J33</f>
        <v>2650</v>
      </c>
      <c r="F35" s="23"/>
      <c r="G35" s="23"/>
      <c r="H35" s="25"/>
      <c r="I35" s="23"/>
      <c r="J35" s="23"/>
      <c r="K35" s="23"/>
      <c r="L35" s="23"/>
      <c r="M35" s="25"/>
      <c r="N35" s="23"/>
      <c r="O35" s="23"/>
      <c r="P35" s="23"/>
    </row>
    <row r="36" spans="1:16" x14ac:dyDescent="0.25">
      <c r="A36" s="23" t="s">
        <v>33</v>
      </c>
      <c r="B36" s="23"/>
      <c r="C36" s="23"/>
      <c r="D36" s="23"/>
      <c r="E36" s="28">
        <v>0</v>
      </c>
      <c r="F36" s="23"/>
      <c r="G36" s="23"/>
      <c r="H36" s="25"/>
      <c r="I36" s="30" t="s">
        <v>115</v>
      </c>
      <c r="J36" s="23"/>
      <c r="K36" s="23"/>
      <c r="L36" s="23"/>
      <c r="M36" s="25"/>
      <c r="N36" s="23"/>
      <c r="O36" s="23"/>
      <c r="P36" s="23"/>
    </row>
    <row r="37" spans="1:16" x14ac:dyDescent="0.25">
      <c r="A37" s="23" t="s">
        <v>32</v>
      </c>
      <c r="B37" s="23"/>
      <c r="C37" s="23"/>
      <c r="D37" s="23"/>
      <c r="E37" s="25">
        <f>505+172+133+133+172+638</f>
        <v>1753</v>
      </c>
      <c r="F37" s="23"/>
      <c r="G37" s="23"/>
      <c r="H37" s="25"/>
      <c r="I37" s="23"/>
      <c r="J37" s="23"/>
      <c r="K37" s="23"/>
      <c r="L37" s="23"/>
      <c r="M37" s="25"/>
      <c r="N37" s="23"/>
      <c r="O37" s="23"/>
      <c r="P37" s="23"/>
    </row>
    <row r="38" spans="1:16" x14ac:dyDescent="0.25">
      <c r="A38" s="23" t="s">
        <v>2</v>
      </c>
      <c r="B38" s="23"/>
      <c r="C38" s="23"/>
      <c r="D38" s="23"/>
      <c r="E38" s="25">
        <f>2*40</f>
        <v>80</v>
      </c>
      <c r="F38" s="23" t="s">
        <v>113</v>
      </c>
      <c r="G38" s="23"/>
      <c r="H38" s="25"/>
      <c r="I38" s="23"/>
      <c r="J38" s="23"/>
      <c r="K38" s="23"/>
      <c r="L38" s="23"/>
      <c r="M38" s="25"/>
      <c r="N38" s="23"/>
      <c r="O38" s="23"/>
      <c r="P38" s="23"/>
    </row>
    <row r="39" spans="1:16" x14ac:dyDescent="0.25">
      <c r="A39" s="23" t="s">
        <v>15</v>
      </c>
      <c r="B39" s="23"/>
      <c r="C39" s="23"/>
      <c r="D39" s="23"/>
      <c r="E39" s="25">
        <v>72</v>
      </c>
      <c r="F39" s="23"/>
      <c r="G39" s="23"/>
      <c r="H39" s="25"/>
      <c r="I39" s="23"/>
      <c r="J39" s="23"/>
      <c r="K39" s="23"/>
      <c r="L39" s="23"/>
      <c r="M39" s="25"/>
      <c r="N39" s="23"/>
      <c r="O39" s="23"/>
      <c r="P39" s="23"/>
    </row>
    <row r="40" spans="1:16" x14ac:dyDescent="0.25">
      <c r="A40" s="23" t="s">
        <v>16</v>
      </c>
      <c r="B40" s="23"/>
      <c r="C40" s="23"/>
      <c r="D40" s="23"/>
      <c r="E40" s="25">
        <v>500</v>
      </c>
      <c r="F40" s="23" t="s">
        <v>116</v>
      </c>
      <c r="G40" s="23"/>
      <c r="H40" s="25"/>
      <c r="I40" s="23"/>
      <c r="J40" s="23"/>
      <c r="K40" s="23"/>
      <c r="L40" s="23"/>
      <c r="M40" s="25"/>
      <c r="N40" s="23"/>
      <c r="O40" s="23"/>
      <c r="P40" s="23"/>
    </row>
    <row r="41" spans="1:16" x14ac:dyDescent="0.25">
      <c r="A41" s="23"/>
      <c r="B41" s="23"/>
      <c r="C41" s="23"/>
      <c r="D41" s="23" t="s">
        <v>0</v>
      </c>
      <c r="E41" s="28">
        <f>SUM(E34:E40)</f>
        <v>6910</v>
      </c>
      <c r="F41" s="23"/>
      <c r="G41" s="23"/>
      <c r="H41" s="25"/>
      <c r="I41" s="23"/>
      <c r="J41" s="23"/>
      <c r="K41" s="23"/>
      <c r="L41" s="23"/>
      <c r="M41" s="25"/>
      <c r="N41" s="23"/>
      <c r="O41" s="23"/>
      <c r="P41" s="23"/>
    </row>
    <row r="42" spans="1:16" x14ac:dyDescent="0.25">
      <c r="A42" s="26"/>
      <c r="B42" s="23"/>
      <c r="C42" s="23"/>
      <c r="D42" s="23"/>
      <c r="E42" s="23"/>
      <c r="F42" s="23"/>
      <c r="G42" s="23"/>
      <c r="H42" s="25"/>
      <c r="I42" s="23"/>
      <c r="J42" s="23"/>
      <c r="K42" s="23"/>
      <c r="L42" s="23"/>
      <c r="M42" s="25"/>
      <c r="N42" s="23"/>
      <c r="O42" s="23"/>
      <c r="P42" s="23"/>
    </row>
    <row r="43" spans="1:16" x14ac:dyDescent="0.25">
      <c r="A43" s="26"/>
      <c r="B43" s="23"/>
      <c r="C43" s="23"/>
      <c r="D43" s="23"/>
      <c r="E43" s="23"/>
      <c r="F43" s="23"/>
      <c r="G43" s="23"/>
      <c r="H43" s="25"/>
      <c r="I43" s="23"/>
      <c r="J43" s="23"/>
      <c r="K43" s="23"/>
      <c r="L43" s="23"/>
      <c r="M43" s="25"/>
      <c r="N43" s="23"/>
      <c r="O43" s="23"/>
      <c r="P43" s="23"/>
    </row>
    <row r="44" spans="1:16" x14ac:dyDescent="0.25">
      <c r="A44" s="26" t="s">
        <v>81</v>
      </c>
      <c r="B44" s="23"/>
      <c r="C44" s="23"/>
      <c r="D44" s="23"/>
      <c r="E44" s="23"/>
      <c r="F44" s="23"/>
      <c r="G44" s="23"/>
      <c r="H44" s="25"/>
      <c r="I44" s="23" t="s">
        <v>1</v>
      </c>
      <c r="J44" s="27">
        <v>26.5</v>
      </c>
      <c r="K44" s="23"/>
      <c r="L44" s="23"/>
      <c r="M44" s="25"/>
      <c r="N44" s="23"/>
      <c r="O44" s="28"/>
      <c r="P44" s="23"/>
    </row>
    <row r="45" spans="1:16" x14ac:dyDescent="0.25">
      <c r="A45" s="23" t="s">
        <v>5</v>
      </c>
      <c r="B45" s="23"/>
      <c r="C45" s="23"/>
      <c r="D45" s="23" t="s">
        <v>6</v>
      </c>
      <c r="E45" s="25">
        <f>70*J44</f>
        <v>1855</v>
      </c>
      <c r="F45" s="23"/>
      <c r="G45" s="23"/>
      <c r="H45" s="25"/>
      <c r="I45" s="23"/>
      <c r="J45" s="23"/>
      <c r="K45" s="23"/>
      <c r="L45" s="23"/>
      <c r="M45" s="25"/>
      <c r="N45" s="23"/>
      <c r="O45" s="23"/>
      <c r="P45" s="23"/>
    </row>
    <row r="46" spans="1:16" x14ac:dyDescent="0.25">
      <c r="A46" s="23" t="s">
        <v>10</v>
      </c>
      <c r="B46" s="23"/>
      <c r="C46" s="23"/>
      <c r="D46" s="23" t="s">
        <v>11</v>
      </c>
      <c r="E46" s="28">
        <f>100*J44</f>
        <v>2650</v>
      </c>
      <c r="F46" s="23"/>
      <c r="G46" s="23"/>
      <c r="H46" s="25"/>
      <c r="I46" s="23"/>
      <c r="J46" s="23"/>
      <c r="K46" s="23"/>
      <c r="L46" s="23"/>
      <c r="M46" s="25"/>
      <c r="N46" s="23"/>
      <c r="O46" s="23"/>
      <c r="P46" s="23"/>
    </row>
    <row r="47" spans="1:16" x14ac:dyDescent="0.25">
      <c r="A47" s="23" t="s">
        <v>33</v>
      </c>
      <c r="B47" s="23"/>
      <c r="C47" s="23"/>
      <c r="D47" s="23"/>
      <c r="E47" s="25">
        <v>0</v>
      </c>
      <c r="F47" s="23"/>
      <c r="G47" s="23"/>
      <c r="H47" s="25"/>
      <c r="I47" s="30" t="s">
        <v>117</v>
      </c>
      <c r="J47" s="23"/>
      <c r="K47" s="23"/>
      <c r="L47" s="23"/>
      <c r="M47" s="28"/>
      <c r="N47" s="23"/>
      <c r="O47" s="23"/>
      <c r="P47" s="23"/>
    </row>
    <row r="48" spans="1:16" x14ac:dyDescent="0.25">
      <c r="A48" s="23" t="s">
        <v>32</v>
      </c>
      <c r="B48" s="23"/>
      <c r="C48" s="23"/>
      <c r="D48" s="23"/>
      <c r="E48" s="25">
        <f>1000+172+133+133+172+1000</f>
        <v>2610</v>
      </c>
      <c r="F48" s="23"/>
      <c r="G48" s="23"/>
      <c r="H48" s="25"/>
      <c r="I48" s="23"/>
      <c r="J48" s="23"/>
      <c r="K48" s="23"/>
      <c r="L48" s="23"/>
      <c r="M48" s="25"/>
      <c r="N48" s="23"/>
      <c r="O48" s="23"/>
      <c r="P48" s="23"/>
    </row>
    <row r="49" spans="1:16" x14ac:dyDescent="0.25">
      <c r="A49" s="23" t="s">
        <v>2</v>
      </c>
      <c r="B49" s="23"/>
      <c r="C49" s="23"/>
      <c r="D49" s="23"/>
      <c r="E49" s="25">
        <v>0</v>
      </c>
      <c r="F49" s="23" t="s">
        <v>118</v>
      </c>
      <c r="G49" s="23"/>
      <c r="H49" s="25"/>
      <c r="I49" s="23"/>
      <c r="J49" s="23"/>
      <c r="K49" s="23"/>
      <c r="L49" s="23"/>
      <c r="M49" s="25"/>
      <c r="N49" s="23"/>
      <c r="O49" s="23"/>
      <c r="P49" s="23"/>
    </row>
    <row r="50" spans="1:16" x14ac:dyDescent="0.25">
      <c r="A50" s="23" t="s">
        <v>15</v>
      </c>
      <c r="B50" s="23"/>
      <c r="C50" s="23"/>
      <c r="D50" s="23"/>
      <c r="E50" s="25">
        <v>72</v>
      </c>
      <c r="F50" s="23"/>
      <c r="G50" s="23"/>
      <c r="H50" s="25"/>
      <c r="I50" s="23"/>
      <c r="J50" s="23"/>
      <c r="K50" s="23"/>
      <c r="L50" s="23"/>
      <c r="M50" s="25"/>
      <c r="N50" s="23"/>
      <c r="O50" s="23"/>
      <c r="P50" s="23"/>
    </row>
    <row r="51" spans="1:16" x14ac:dyDescent="0.25">
      <c r="A51" s="23" t="s">
        <v>16</v>
      </c>
      <c r="B51" s="23"/>
      <c r="C51" s="23"/>
      <c r="D51" s="23"/>
      <c r="E51" s="25">
        <v>500</v>
      </c>
      <c r="F51" s="23" t="s">
        <v>116</v>
      </c>
      <c r="G51" s="23"/>
      <c r="H51" s="25"/>
      <c r="I51" s="23"/>
      <c r="J51" s="23"/>
      <c r="K51" s="23"/>
      <c r="L51" s="23"/>
      <c r="M51" s="25"/>
      <c r="N51" s="23"/>
      <c r="O51" s="23"/>
      <c r="P51" s="23"/>
    </row>
    <row r="52" spans="1:16" x14ac:dyDescent="0.25">
      <c r="A52" s="23"/>
      <c r="B52" s="23"/>
      <c r="C52" s="23"/>
      <c r="D52" s="23" t="s">
        <v>0</v>
      </c>
      <c r="E52" s="28">
        <f>SUM(E45:E51)</f>
        <v>7687</v>
      </c>
      <c r="F52" s="23"/>
      <c r="G52" s="23"/>
      <c r="H52" s="25"/>
      <c r="I52" s="23"/>
      <c r="J52" s="23"/>
      <c r="K52" s="23"/>
      <c r="L52" s="23"/>
      <c r="M52" s="25"/>
      <c r="N52" s="23"/>
      <c r="O52" s="23"/>
      <c r="P52" s="23"/>
    </row>
    <row r="53" spans="1:16" x14ac:dyDescent="0.25">
      <c r="A53" s="23"/>
      <c r="B53" s="23"/>
      <c r="C53" s="23"/>
      <c r="D53" s="23"/>
      <c r="E53" s="28"/>
      <c r="F53" s="23"/>
      <c r="G53" s="23"/>
      <c r="H53" s="25"/>
      <c r="I53" s="23"/>
      <c r="J53" s="23"/>
      <c r="K53" s="23"/>
      <c r="L53" s="23"/>
      <c r="M53" s="25"/>
      <c r="N53" s="23"/>
      <c r="O53" s="23"/>
      <c r="P53" s="23"/>
    </row>
    <row r="54" spans="1:16" x14ac:dyDescent="0.25">
      <c r="A54" s="23"/>
      <c r="B54" s="30" t="s">
        <v>122</v>
      </c>
      <c r="C54" s="23"/>
      <c r="D54" s="23"/>
      <c r="E54" s="28"/>
      <c r="F54" s="23"/>
      <c r="G54" s="23"/>
      <c r="H54" s="25"/>
      <c r="I54" s="23"/>
      <c r="J54" s="23"/>
      <c r="K54" s="23"/>
      <c r="L54" s="23"/>
      <c r="M54" s="25"/>
      <c r="N54" s="23"/>
      <c r="O54" s="23"/>
      <c r="P54" s="23"/>
    </row>
    <row r="55" spans="1:16" x14ac:dyDescent="0.25">
      <c r="A55" s="23"/>
      <c r="B55" s="23" t="s">
        <v>36</v>
      </c>
      <c r="C55" s="23"/>
      <c r="D55" s="23"/>
      <c r="E55" s="28">
        <v>7000</v>
      </c>
      <c r="F55" s="23"/>
      <c r="G55" s="23"/>
      <c r="H55" s="25"/>
      <c r="I55" s="23"/>
      <c r="J55" s="23"/>
      <c r="K55" s="23"/>
      <c r="L55" s="23"/>
      <c r="M55" s="25"/>
      <c r="N55" s="23"/>
      <c r="O55" s="23"/>
      <c r="P55" s="23"/>
    </row>
    <row r="56" spans="1:16" x14ac:dyDescent="0.25">
      <c r="A56" s="23"/>
      <c r="B56" s="23" t="s">
        <v>49</v>
      </c>
      <c r="C56" s="23"/>
      <c r="D56" s="23"/>
      <c r="E56" s="28">
        <v>8000</v>
      </c>
      <c r="F56" s="23"/>
      <c r="G56" s="23"/>
      <c r="H56" s="25"/>
      <c r="I56" s="23"/>
      <c r="J56" s="23"/>
      <c r="K56" s="23"/>
      <c r="L56" s="23"/>
      <c r="M56" s="25"/>
      <c r="N56" s="23"/>
      <c r="O56" s="23"/>
      <c r="P56" s="23"/>
    </row>
    <row r="57" spans="1:16" x14ac:dyDescent="0.25">
      <c r="A57" s="23"/>
      <c r="B57" s="23" t="s">
        <v>103</v>
      </c>
      <c r="C57" s="23"/>
      <c r="D57" s="23"/>
      <c r="E57" s="28">
        <v>28000</v>
      </c>
      <c r="F57" s="23"/>
      <c r="G57" s="23"/>
      <c r="H57" s="25"/>
      <c r="I57" s="23"/>
      <c r="J57" s="23"/>
      <c r="K57" s="23"/>
      <c r="L57" s="23"/>
      <c r="M57" s="25"/>
      <c r="N57" s="23"/>
      <c r="O57" s="23"/>
      <c r="P57" s="23"/>
    </row>
    <row r="58" spans="1:16" x14ac:dyDescent="0.25">
      <c r="A58" s="23"/>
      <c r="B58" s="23"/>
      <c r="C58" s="23"/>
      <c r="D58" s="24" t="s">
        <v>0</v>
      </c>
      <c r="E58" s="31">
        <f>SUM(E55:E57)</f>
        <v>43000</v>
      </c>
      <c r="F58" s="23"/>
      <c r="G58" s="23"/>
      <c r="H58" s="25"/>
      <c r="I58" s="23"/>
      <c r="J58" s="23"/>
      <c r="K58" s="23"/>
      <c r="L58" s="23"/>
      <c r="M58" s="25"/>
      <c r="N58" s="23"/>
      <c r="O58" s="23"/>
      <c r="P58" s="23"/>
    </row>
    <row r="61" spans="1:16" x14ac:dyDescent="0.25">
      <c r="B61" s="32" t="s">
        <v>123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55" workbookViewId="0">
      <selection activeCell="K4" sqref="K4"/>
    </sheetView>
  </sheetViews>
  <sheetFormatPr defaultRowHeight="15" x14ac:dyDescent="0.25"/>
  <cols>
    <col min="1" max="1" width="10.140625" bestFit="1" customWidth="1"/>
  </cols>
  <sheetData>
    <row r="1" spans="1:17" x14ac:dyDescent="0.25">
      <c r="A1" t="s">
        <v>32</v>
      </c>
      <c r="O1" t="s">
        <v>86</v>
      </c>
    </row>
    <row r="2" spans="1:17" x14ac:dyDescent="0.25">
      <c r="B2" s="4" t="s">
        <v>36</v>
      </c>
      <c r="E2" t="s">
        <v>40</v>
      </c>
      <c r="F2" t="s">
        <v>39</v>
      </c>
    </row>
    <row r="3" spans="1:17" x14ac:dyDescent="0.25">
      <c r="A3" s="18">
        <v>43051</v>
      </c>
      <c r="B3" t="s">
        <v>38</v>
      </c>
      <c r="D3" s="6"/>
      <c r="F3" s="6">
        <v>0.39861111111111108</v>
      </c>
      <c r="G3" t="s">
        <v>41</v>
      </c>
      <c r="J3" s="3">
        <v>40</v>
      </c>
      <c r="K3" t="s">
        <v>114</v>
      </c>
    </row>
    <row r="4" spans="1:17" x14ac:dyDescent="0.25">
      <c r="B4" t="s">
        <v>37</v>
      </c>
      <c r="D4" s="6"/>
      <c r="E4" s="6">
        <v>0.42222222222222222</v>
      </c>
      <c r="F4" s="6">
        <v>0.45833333333333331</v>
      </c>
      <c r="G4" t="s">
        <v>45</v>
      </c>
      <c r="J4" s="7">
        <v>505</v>
      </c>
      <c r="K4" t="s">
        <v>87</v>
      </c>
      <c r="Q4" t="s">
        <v>88</v>
      </c>
    </row>
    <row r="5" spans="1:17" x14ac:dyDescent="0.25">
      <c r="B5" t="s">
        <v>42</v>
      </c>
      <c r="D5" s="6"/>
      <c r="E5" s="6">
        <v>0.5756944444444444</v>
      </c>
      <c r="F5" s="6">
        <v>0.60069444444444442</v>
      </c>
      <c r="G5" t="s">
        <v>46</v>
      </c>
      <c r="J5" s="8"/>
    </row>
    <row r="6" spans="1:17" x14ac:dyDescent="0.25">
      <c r="B6" t="s">
        <v>43</v>
      </c>
      <c r="D6" s="6"/>
      <c r="E6" s="6">
        <v>0.78194444444444444</v>
      </c>
      <c r="F6" s="6">
        <v>0.81180555555555556</v>
      </c>
      <c r="G6" t="s">
        <v>47</v>
      </c>
      <c r="J6" s="8"/>
    </row>
    <row r="7" spans="1:17" x14ac:dyDescent="0.25">
      <c r="B7" t="s">
        <v>44</v>
      </c>
      <c r="D7" s="6"/>
      <c r="E7" s="6">
        <v>0.83124999999999993</v>
      </c>
      <c r="F7" s="6">
        <v>0.85763888888888884</v>
      </c>
      <c r="J7" t="s">
        <v>50</v>
      </c>
      <c r="K7" t="s">
        <v>51</v>
      </c>
      <c r="O7" s="1">
        <f>6.5*26.5</f>
        <v>172.25</v>
      </c>
      <c r="Q7" t="s">
        <v>52</v>
      </c>
    </row>
    <row r="8" spans="1:17" x14ac:dyDescent="0.25">
      <c r="B8" t="s">
        <v>48</v>
      </c>
      <c r="D8" s="6"/>
      <c r="E8" s="6">
        <v>0.86249999999999993</v>
      </c>
      <c r="F8" s="6"/>
      <c r="G8" t="s">
        <v>83</v>
      </c>
      <c r="J8" t="s">
        <v>84</v>
      </c>
      <c r="K8" t="s">
        <v>85</v>
      </c>
      <c r="O8" s="1">
        <f>5*26.5</f>
        <v>132.5</v>
      </c>
    </row>
    <row r="9" spans="1:17" x14ac:dyDescent="0.25">
      <c r="D9" s="6"/>
      <c r="E9" s="6"/>
      <c r="F9" s="6"/>
      <c r="O9" s="1"/>
    </row>
    <row r="10" spans="1:17" x14ac:dyDescent="0.25">
      <c r="B10" t="s">
        <v>89</v>
      </c>
      <c r="E10" s="6"/>
    </row>
    <row r="11" spans="1:17" x14ac:dyDescent="0.25">
      <c r="B11" t="s">
        <v>90</v>
      </c>
      <c r="E11" s="6"/>
    </row>
    <row r="12" spans="1:17" x14ac:dyDescent="0.25">
      <c r="B12" t="s">
        <v>91</v>
      </c>
      <c r="E12" s="6"/>
      <c r="P12" t="s">
        <v>92</v>
      </c>
    </row>
    <row r="13" spans="1:17" x14ac:dyDescent="0.25">
      <c r="B13" t="s">
        <v>102</v>
      </c>
      <c r="E13" s="6"/>
    </row>
    <row r="14" spans="1:17" x14ac:dyDescent="0.25">
      <c r="E14" s="6"/>
    </row>
    <row r="15" spans="1:17" x14ac:dyDescent="0.25">
      <c r="B15" s="4" t="s">
        <v>93</v>
      </c>
      <c r="E15" t="s">
        <v>40</v>
      </c>
      <c r="F15" t="s">
        <v>39</v>
      </c>
    </row>
    <row r="16" spans="1:17" x14ac:dyDescent="0.25">
      <c r="A16" s="18">
        <v>43065</v>
      </c>
      <c r="B16" s="17" t="s">
        <v>95</v>
      </c>
      <c r="J16" t="s">
        <v>84</v>
      </c>
      <c r="K16" t="s">
        <v>85</v>
      </c>
      <c r="O16" s="1">
        <f>5*26.5</f>
        <v>132.5</v>
      </c>
    </row>
    <row r="17" spans="1:17" x14ac:dyDescent="0.25">
      <c r="A17" s="5"/>
      <c r="B17" t="s">
        <v>44</v>
      </c>
      <c r="D17" s="6"/>
      <c r="F17" s="6">
        <v>0.3520833333333333</v>
      </c>
      <c r="G17" t="s">
        <v>53</v>
      </c>
      <c r="J17" t="s">
        <v>50</v>
      </c>
      <c r="O17" s="1">
        <f>6.5*26.5</f>
        <v>172.25</v>
      </c>
    </row>
    <row r="18" spans="1:17" x14ac:dyDescent="0.25">
      <c r="B18" t="s">
        <v>43</v>
      </c>
      <c r="D18" s="6"/>
      <c r="E18" s="6">
        <v>0.37083333333333335</v>
      </c>
      <c r="F18" s="6">
        <v>0.38472222222222219</v>
      </c>
      <c r="G18" t="s">
        <v>59</v>
      </c>
      <c r="J18" s="7">
        <v>638</v>
      </c>
      <c r="K18" t="s">
        <v>94</v>
      </c>
    </row>
    <row r="19" spans="1:17" x14ac:dyDescent="0.25">
      <c r="B19" t="s">
        <v>58</v>
      </c>
      <c r="D19" s="6"/>
      <c r="E19" s="6">
        <v>0.56597222222222221</v>
      </c>
      <c r="F19" s="6">
        <v>0.59027777777777779</v>
      </c>
      <c r="G19" t="s">
        <v>60</v>
      </c>
      <c r="J19" s="8"/>
    </row>
    <row r="20" spans="1:17" x14ac:dyDescent="0.25">
      <c r="B20" t="s">
        <v>37</v>
      </c>
      <c r="E20" s="6">
        <v>0.70763888888888893</v>
      </c>
      <c r="J20" s="8"/>
    </row>
    <row r="21" spans="1:17" x14ac:dyDescent="0.25">
      <c r="E21" s="6"/>
      <c r="J21" s="8"/>
    </row>
    <row r="22" spans="1:17" x14ac:dyDescent="0.25">
      <c r="B22" t="s">
        <v>96</v>
      </c>
    </row>
    <row r="24" spans="1:17" x14ac:dyDescent="0.25">
      <c r="B24" s="4" t="s">
        <v>49</v>
      </c>
    </row>
    <row r="25" spans="1:17" x14ac:dyDescent="0.25">
      <c r="A25" s="18">
        <v>43051</v>
      </c>
      <c r="B25" s="17" t="s">
        <v>98</v>
      </c>
      <c r="J25" s="3">
        <v>1000</v>
      </c>
      <c r="K25" t="s">
        <v>99</v>
      </c>
    </row>
    <row r="26" spans="1:17" x14ac:dyDescent="0.25">
      <c r="B26" t="s">
        <v>44</v>
      </c>
      <c r="D26" s="6"/>
      <c r="E26" s="6">
        <v>0.83124999999999993</v>
      </c>
      <c r="F26" s="6">
        <v>0.85763888888888884</v>
      </c>
      <c r="J26" t="s">
        <v>50</v>
      </c>
      <c r="K26" t="s">
        <v>51</v>
      </c>
      <c r="O26" s="1">
        <f>6.5*26.5</f>
        <v>172.25</v>
      </c>
      <c r="Q26" t="s">
        <v>52</v>
      </c>
    </row>
    <row r="27" spans="1:17" x14ac:dyDescent="0.25">
      <c r="B27" t="s">
        <v>48</v>
      </c>
      <c r="D27" s="6"/>
      <c r="E27" s="6">
        <v>0.86249999999999993</v>
      </c>
      <c r="F27" s="6"/>
      <c r="G27" t="s">
        <v>83</v>
      </c>
      <c r="J27" t="s">
        <v>84</v>
      </c>
      <c r="K27" t="s">
        <v>85</v>
      </c>
      <c r="O27" s="1">
        <f>5*26.5</f>
        <v>132.5</v>
      </c>
    </row>
    <row r="29" spans="1:17" x14ac:dyDescent="0.25">
      <c r="B29" s="4" t="s">
        <v>97</v>
      </c>
    </row>
    <row r="30" spans="1:17" x14ac:dyDescent="0.25">
      <c r="A30" s="18">
        <v>43065</v>
      </c>
      <c r="B30" s="17" t="s">
        <v>95</v>
      </c>
      <c r="J30" t="s">
        <v>84</v>
      </c>
      <c r="K30" t="s">
        <v>85</v>
      </c>
      <c r="O30" s="1">
        <f>5*26.5</f>
        <v>132.5</v>
      </c>
    </row>
    <row r="31" spans="1:17" x14ac:dyDescent="0.25">
      <c r="A31" s="5"/>
      <c r="B31" t="s">
        <v>44</v>
      </c>
      <c r="D31" s="6"/>
      <c r="F31" s="6">
        <v>0.3520833333333333</v>
      </c>
      <c r="G31" t="s">
        <v>53</v>
      </c>
      <c r="J31" t="s">
        <v>50</v>
      </c>
      <c r="O31" s="1">
        <f>6.5*26.5</f>
        <v>172.25</v>
      </c>
      <c r="Q31" t="s">
        <v>52</v>
      </c>
    </row>
    <row r="32" spans="1:17" x14ac:dyDescent="0.25">
      <c r="B32" s="17" t="s">
        <v>100</v>
      </c>
      <c r="J32" s="3">
        <v>1000</v>
      </c>
      <c r="K32" t="s">
        <v>99</v>
      </c>
    </row>
    <row r="33" spans="1:17" x14ac:dyDescent="0.25">
      <c r="B33" s="17"/>
      <c r="J33" s="3"/>
    </row>
    <row r="34" spans="1:17" x14ac:dyDescent="0.25">
      <c r="B34" s="17" t="s">
        <v>101</v>
      </c>
      <c r="J34" s="3"/>
    </row>
    <row r="35" spans="1:17" x14ac:dyDescent="0.25">
      <c r="B35" s="17"/>
      <c r="J35" s="3"/>
    </row>
    <row r="36" spans="1:17" x14ac:dyDescent="0.25">
      <c r="B36" s="4" t="s">
        <v>103</v>
      </c>
    </row>
    <row r="37" spans="1:17" x14ac:dyDescent="0.25">
      <c r="A37" s="18">
        <v>43057</v>
      </c>
      <c r="B37" t="s">
        <v>54</v>
      </c>
      <c r="D37" s="6"/>
      <c r="F37" s="6">
        <v>0.41805555555555557</v>
      </c>
      <c r="J37" s="7">
        <v>505</v>
      </c>
      <c r="K37" t="s">
        <v>107</v>
      </c>
    </row>
    <row r="38" spans="1:17" x14ac:dyDescent="0.25">
      <c r="A38" s="5"/>
      <c r="B38" t="s">
        <v>55</v>
      </c>
      <c r="D38" s="6"/>
      <c r="E38" s="6">
        <v>0.58819444444444446</v>
      </c>
      <c r="F38" s="6">
        <v>0.60555555555555551</v>
      </c>
      <c r="J38" s="7"/>
    </row>
    <row r="39" spans="1:17" x14ac:dyDescent="0.25">
      <c r="A39" s="5"/>
      <c r="B39" t="s">
        <v>56</v>
      </c>
      <c r="D39" s="6"/>
      <c r="E39" s="6">
        <v>0.65833333333333333</v>
      </c>
      <c r="F39" s="6">
        <v>0.67499999999999993</v>
      </c>
      <c r="J39" s="7"/>
    </row>
    <row r="40" spans="1:17" x14ac:dyDescent="0.25">
      <c r="B40" t="s">
        <v>43</v>
      </c>
      <c r="D40" s="6"/>
      <c r="E40" s="6">
        <v>0.77986111111111101</v>
      </c>
      <c r="F40" s="6">
        <v>0.81180555555555556</v>
      </c>
    </row>
    <row r="41" spans="1:17" x14ac:dyDescent="0.25">
      <c r="B41" t="s">
        <v>44</v>
      </c>
      <c r="D41" s="6"/>
      <c r="E41" s="6">
        <v>0.83124999999999993</v>
      </c>
      <c r="F41" s="6">
        <v>0.85763888888888884</v>
      </c>
      <c r="J41" t="s">
        <v>50</v>
      </c>
      <c r="K41" t="s">
        <v>51</v>
      </c>
      <c r="O41" s="1">
        <f>6.5*26.5</f>
        <v>172.25</v>
      </c>
      <c r="Q41" t="s">
        <v>52</v>
      </c>
    </row>
    <row r="42" spans="1:17" x14ac:dyDescent="0.25">
      <c r="B42" t="s">
        <v>48</v>
      </c>
      <c r="D42" s="6"/>
      <c r="E42" s="6">
        <v>0.86249999999999993</v>
      </c>
      <c r="F42" s="6"/>
      <c r="G42" t="s">
        <v>83</v>
      </c>
      <c r="J42" t="s">
        <v>84</v>
      </c>
      <c r="K42" t="s">
        <v>85</v>
      </c>
      <c r="O42" s="1">
        <f>5*26.5</f>
        <v>132.5</v>
      </c>
    </row>
    <row r="43" spans="1:17" x14ac:dyDescent="0.25">
      <c r="D43" s="6"/>
      <c r="E43" s="6"/>
      <c r="F43" s="6"/>
      <c r="O43" s="1"/>
    </row>
    <row r="44" spans="1:17" x14ac:dyDescent="0.25">
      <c r="B44" t="s">
        <v>104</v>
      </c>
      <c r="D44" s="6"/>
      <c r="E44" s="6"/>
      <c r="F44" s="6"/>
      <c r="O44" s="1"/>
    </row>
    <row r="45" spans="1:17" x14ac:dyDescent="0.25">
      <c r="D45" s="6"/>
      <c r="E45" s="6"/>
      <c r="F45" s="6"/>
      <c r="O45" s="1"/>
    </row>
    <row r="46" spans="1:17" x14ac:dyDescent="0.25">
      <c r="B46" s="4" t="s">
        <v>105</v>
      </c>
      <c r="E46" s="6"/>
    </row>
    <row r="47" spans="1:17" x14ac:dyDescent="0.25">
      <c r="A47" s="18">
        <v>43064</v>
      </c>
      <c r="B47" s="17" t="s">
        <v>95</v>
      </c>
      <c r="J47" t="s">
        <v>84</v>
      </c>
      <c r="K47" t="s">
        <v>85</v>
      </c>
      <c r="O47" s="1">
        <f>5*26.5</f>
        <v>132.5</v>
      </c>
    </row>
    <row r="48" spans="1:17" x14ac:dyDescent="0.25">
      <c r="A48" s="5"/>
      <c r="B48" t="s">
        <v>44</v>
      </c>
      <c r="D48" s="6"/>
      <c r="F48" s="6">
        <v>0.3520833333333333</v>
      </c>
      <c r="G48" t="s">
        <v>53</v>
      </c>
      <c r="J48" t="s">
        <v>50</v>
      </c>
      <c r="O48" s="1">
        <f>6.5*26.5</f>
        <v>172.25</v>
      </c>
    </row>
    <row r="49" spans="2:11" x14ac:dyDescent="0.25">
      <c r="B49" t="s">
        <v>43</v>
      </c>
      <c r="E49" s="6">
        <v>0.37083333333333335</v>
      </c>
      <c r="F49" s="6">
        <v>0.38611111111111113</v>
      </c>
      <c r="G49" t="s">
        <v>106</v>
      </c>
      <c r="J49" s="7">
        <v>372</v>
      </c>
      <c r="K49" t="s">
        <v>107</v>
      </c>
    </row>
    <row r="50" spans="2:11" x14ac:dyDescent="0.25">
      <c r="B50" t="s">
        <v>56</v>
      </c>
      <c r="E50" s="6">
        <v>0.4916666666666667</v>
      </c>
      <c r="F50" s="6">
        <v>0.50555555555555554</v>
      </c>
      <c r="J50" s="8"/>
    </row>
    <row r="51" spans="2:11" x14ac:dyDescent="0.25">
      <c r="B51" t="s">
        <v>55</v>
      </c>
      <c r="E51" s="6">
        <v>0.54999999999999993</v>
      </c>
      <c r="F51" s="6">
        <v>0.56597222222222221</v>
      </c>
      <c r="J51" s="8"/>
    </row>
    <row r="52" spans="2:11" x14ac:dyDescent="0.25">
      <c r="B52" t="s">
        <v>57</v>
      </c>
      <c r="E52" s="6">
        <v>0.66666666666666663</v>
      </c>
      <c r="J52" s="8"/>
    </row>
    <row r="53" spans="2:11" x14ac:dyDescent="0.25">
      <c r="E53" s="6"/>
    </row>
    <row r="54" spans="2:11" x14ac:dyDescent="0.25">
      <c r="B54" t="s">
        <v>108</v>
      </c>
    </row>
    <row r="57" spans="2:11" x14ac:dyDescent="0.25">
      <c r="B57" s="2" t="s">
        <v>109</v>
      </c>
    </row>
    <row r="58" spans="2:11" x14ac:dyDescent="0.25">
      <c r="B58" t="s">
        <v>110</v>
      </c>
    </row>
    <row r="59" spans="2:11" x14ac:dyDescent="0.25">
      <c r="B59" t="s">
        <v>111</v>
      </c>
    </row>
    <row r="60" spans="2:11" x14ac:dyDescent="0.25">
      <c r="B60" t="s">
        <v>112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8" sqref="A8"/>
    </sheetView>
  </sheetViews>
  <sheetFormatPr defaultRowHeight="15" x14ac:dyDescent="0.25"/>
  <cols>
    <col min="1" max="1" width="15.28515625" bestFit="1" customWidth="1"/>
    <col min="2" max="2" width="10.140625" bestFit="1" customWidth="1"/>
    <col min="3" max="3" width="6.42578125" bestFit="1" customWidth="1"/>
    <col min="4" max="4" width="7" bestFit="1" customWidth="1"/>
    <col min="5" max="5" width="10.85546875" bestFit="1" customWidth="1"/>
    <col min="6" max="6" width="12.7109375" bestFit="1" customWidth="1"/>
    <col min="7" max="7" width="10.28515625" bestFit="1" customWidth="1"/>
  </cols>
  <sheetData>
    <row r="1" spans="1:7" x14ac:dyDescent="0.25">
      <c r="A1" t="s">
        <v>61</v>
      </c>
    </row>
    <row r="3" spans="1:7" x14ac:dyDescent="0.25">
      <c r="A3" t="s">
        <v>77</v>
      </c>
      <c r="B3" t="s">
        <v>72</v>
      </c>
      <c r="C3" t="s">
        <v>78</v>
      </c>
      <c r="D3" t="s">
        <v>69</v>
      </c>
      <c r="E3" t="s">
        <v>68</v>
      </c>
      <c r="F3" t="s">
        <v>67</v>
      </c>
      <c r="G3" t="s">
        <v>66</v>
      </c>
    </row>
    <row r="4" spans="1:7" x14ac:dyDescent="0.25">
      <c r="A4" s="9" t="s">
        <v>62</v>
      </c>
      <c r="B4" s="10">
        <v>36602</v>
      </c>
      <c r="C4" s="11" t="s">
        <v>70</v>
      </c>
      <c r="D4" s="11">
        <v>349658</v>
      </c>
      <c r="E4" s="12" t="s">
        <v>76</v>
      </c>
      <c r="F4" s="13" t="s">
        <v>63</v>
      </c>
      <c r="G4" s="5">
        <v>45742</v>
      </c>
    </row>
    <row r="5" spans="1:7" x14ac:dyDescent="0.25">
      <c r="A5" s="9" t="s">
        <v>64</v>
      </c>
      <c r="B5" s="10">
        <v>36337</v>
      </c>
      <c r="C5" s="11" t="s">
        <v>71</v>
      </c>
      <c r="D5" s="11">
        <v>350486</v>
      </c>
      <c r="E5" s="12" t="s">
        <v>75</v>
      </c>
      <c r="F5" s="14">
        <v>42779675</v>
      </c>
      <c r="G5" s="10">
        <v>45819</v>
      </c>
    </row>
    <row r="7" spans="1:7" x14ac:dyDescent="0.25">
      <c r="A7" t="s">
        <v>79</v>
      </c>
    </row>
    <row r="8" spans="1:7" x14ac:dyDescent="0.25">
      <c r="A8" s="9" t="s">
        <v>65</v>
      </c>
      <c r="B8" s="15">
        <v>21525</v>
      </c>
      <c r="C8" s="11" t="s">
        <v>73</v>
      </c>
      <c r="D8">
        <v>300101</v>
      </c>
      <c r="E8" s="11" t="s">
        <v>74</v>
      </c>
      <c r="F8" s="12">
        <v>44201214</v>
      </c>
      <c r="G8" s="16">
        <v>46537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MS HD20 2017 rozpočet</vt:lpstr>
      <vt:lpstr>Doprava</vt:lpstr>
      <vt:lpstr>Registrace</vt:lpstr>
    </vt:vector>
  </TitlesOfParts>
  <Company>Doma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GMVoko</dc:creator>
  <cp:lastModifiedBy>Štross</cp:lastModifiedBy>
  <cp:lastPrinted>2015-10-02T20:10:05Z</cp:lastPrinted>
  <dcterms:created xsi:type="dcterms:W3CDTF">2012-01-23T00:41:52Z</dcterms:created>
  <dcterms:modified xsi:type="dcterms:W3CDTF">2017-10-13T08:51:13Z</dcterms:modified>
</cp:coreProperties>
</file>